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fiducoldexsa-my.sharepoint.com/personal/jannear_fiducoldex_com_co/Documents/Proyectos 2026/Migracion datacenter/"/>
    </mc:Choice>
  </mc:AlternateContent>
  <xr:revisionPtr revIDLastSave="98" documentId="8_{4EB56B25-DB57-462B-91C6-97F38C8E227E}" xr6:coauthVersionLast="47" xr6:coauthVersionMax="47" xr10:uidLastSave="{E1D37B0D-A722-4B98-9C3B-E9DBFEC5D7DA}"/>
  <bookViews>
    <workbookView xWindow="-28920" yWindow="-120" windowWidth="29040" windowHeight="15720" activeTab="3" xr2:uid="{00000000-000D-0000-FFFF-FFFF00000000}"/>
  </bookViews>
  <sheets>
    <sheet name="Datos del Oferente" sheetId="1" r:id="rId1"/>
    <sheet name="Matriz de Cumplimiento" sheetId="2" r:id="rId2"/>
    <sheet name="Instrucciones" sheetId="3" r:id="rId3"/>
    <sheet name="Resum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64" i="2" l="1"/>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 i="2"/>
  <c r="M2" i="2"/>
  <c r="G30" i="4"/>
  <c r="F30" i="4"/>
  <c r="E30" i="4"/>
  <c r="D30" i="4"/>
  <c r="C30" i="4"/>
  <c r="B30" i="4"/>
  <c r="G29" i="4"/>
  <c r="F29" i="4"/>
  <c r="E29" i="4"/>
  <c r="D29" i="4"/>
  <c r="C29" i="4"/>
  <c r="B29" i="4"/>
  <c r="G28" i="4"/>
  <c r="F28" i="4"/>
  <c r="E28" i="4"/>
  <c r="D28" i="4"/>
  <c r="C28" i="4"/>
  <c r="B28" i="4"/>
  <c r="G27" i="4"/>
  <c r="F27" i="4"/>
  <c r="E27" i="4"/>
  <c r="D27" i="4"/>
  <c r="C27" i="4"/>
  <c r="B27" i="4"/>
  <c r="G26" i="4"/>
  <c r="F26" i="4"/>
  <c r="E26" i="4"/>
  <c r="D26" i="4"/>
  <c r="C26" i="4"/>
  <c r="B26" i="4"/>
  <c r="G25" i="4"/>
  <c r="F25" i="4"/>
  <c r="E25" i="4"/>
  <c r="D25" i="4"/>
  <c r="C25" i="4"/>
  <c r="B25" i="4"/>
  <c r="G24" i="4"/>
  <c r="F24" i="4"/>
  <c r="E24" i="4"/>
  <c r="D24" i="4"/>
  <c r="C24" i="4"/>
  <c r="B24" i="4"/>
  <c r="G23" i="4"/>
  <c r="F23" i="4"/>
  <c r="E23" i="4"/>
  <c r="D23" i="4"/>
  <c r="C23" i="4"/>
  <c r="B23" i="4"/>
  <c r="G22" i="4"/>
  <c r="F22" i="4"/>
  <c r="E22" i="4"/>
  <c r="D22" i="4"/>
  <c r="C22" i="4"/>
  <c r="B22" i="4"/>
  <c r="G21" i="4"/>
  <c r="F21" i="4"/>
  <c r="E21" i="4"/>
  <c r="D21" i="4"/>
  <c r="C21" i="4"/>
  <c r="B21" i="4"/>
  <c r="G20" i="4"/>
  <c r="F20" i="4"/>
  <c r="E20" i="4"/>
  <c r="D20" i="4"/>
  <c r="C20" i="4"/>
  <c r="B20" i="4"/>
  <c r="G19" i="4"/>
  <c r="F19" i="4"/>
  <c r="E19" i="4"/>
  <c r="D19" i="4"/>
  <c r="C19" i="4"/>
  <c r="B19" i="4"/>
  <c r="G18" i="4"/>
  <c r="F18" i="4"/>
  <c r="E18" i="4"/>
  <c r="D18" i="4"/>
  <c r="C18" i="4"/>
  <c r="B18" i="4"/>
  <c r="B11" i="4"/>
  <c r="B10" i="4"/>
  <c r="B9" i="4"/>
  <c r="B8" i="4"/>
  <c r="B7" i="4"/>
  <c r="B6" i="4"/>
  <c r="B5" i="4"/>
  <c r="H18" i="4" l="1"/>
  <c r="H26" i="4"/>
  <c r="H21" i="4"/>
  <c r="H29" i="4"/>
  <c r="H23" i="4"/>
  <c r="H24" i="4"/>
  <c r="B13" i="4"/>
  <c r="H20" i="4"/>
  <c r="H28" i="4"/>
  <c r="H22" i="4"/>
  <c r="H19" i="4"/>
  <c r="H27" i="4"/>
  <c r="B12" i="4"/>
  <c r="H30" i="4"/>
  <c r="H25" i="4"/>
  <c r="I18" i="4"/>
  <c r="I19" i="4"/>
  <c r="I20" i="4"/>
  <c r="I21" i="4"/>
  <c r="I22" i="4"/>
  <c r="I23" i="4"/>
  <c r="I24" i="4"/>
  <c r="I25" i="4"/>
  <c r="I26" i="4"/>
  <c r="I27" i="4"/>
  <c r="I28" i="4"/>
  <c r="I29" i="4"/>
  <c r="I3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M365 Copilot</author>
    <author>tc={AFAA66A8-E652-4B60-8F9B-F14099111D1D}</author>
  </authors>
  <commentList>
    <comment ref="G1" authorId="0" shapeId="0" xr:uid="{00000000-0006-0000-0100-000009000000}">
      <text>
        <r>
          <rPr>
            <sz val="10"/>
            <rFont val="Arial"/>
            <family val="2"/>
          </rPr>
          <t>Campo obligatorio para el oferente. Seleccione una opción de la lista.</t>
        </r>
      </text>
    </comment>
    <comment ref="H1" authorId="0" shapeId="0" xr:uid="{00000000-0006-0000-0100-00000A000000}">
      <text>
        <r>
          <rPr>
            <sz val="10"/>
            <rFont val="Arial"/>
            <family val="2"/>
          </rPr>
          <t>Explique de manera concreta la solución, arquitectura, procedimiento o servicio mediante el cual cumple. No responda únicamente Sí.</t>
        </r>
      </text>
    </comment>
    <comment ref="I1" authorId="0" shapeId="0" xr:uid="{00000000-0006-0000-0100-00000B000000}">
      <text>
        <r>
          <rPr>
            <sz val="10"/>
            <rFont val="Arial"/>
            <family val="2"/>
          </rPr>
          <t>Indique el nombre exacto del documento, ficha técnica, certificación, propuesta o anexo que demuestra el cumplimiento.</t>
        </r>
      </text>
    </comment>
    <comment ref="D29" authorId="1" shapeId="0" xr:uid="{AFAA66A8-E652-4B60-8F9B-F14099111D1D}">
      <text>
        <t>[Comentario encadenado]
Su versión de Excel le permite leer este comentario encadenado; sin embargo, las ediciones que se apliquen se quitarán si el archivo se abre en una versión más reciente de Excel. Más información: https://go.microsoft.com/fwlink/?linkid=870924
Comentario:
    Quien responde por este punto, en la Fiduciaria?</t>
      </text>
    </comment>
  </commentList>
</comments>
</file>

<file path=xl/sharedStrings.xml><?xml version="1.0" encoding="utf-8"?>
<sst xmlns="http://schemas.openxmlformats.org/spreadsheetml/2006/main" count="530" uniqueCount="276">
  <si>
    <t>Datos de identificación del oferente</t>
  </si>
  <si>
    <t>Razón social</t>
  </si>
  <si>
    <t>NIT / Identificación tributaria</t>
  </si>
  <si>
    <t>Nombre del representante legal</t>
  </si>
  <si>
    <t>Nombre del responsable de la propuesta</t>
  </si>
  <si>
    <t>Cargo</t>
  </si>
  <si>
    <t>Correo electrónico</t>
  </si>
  <si>
    <t>Teléfono</t>
  </si>
  <si>
    <t>Proveedor de nube / integrador</t>
  </si>
  <si>
    <t>Fecha de presentación</t>
  </si>
  <si>
    <t>Versión de la propuesta</t>
  </si>
  <si>
    <t>Declaración</t>
  </si>
  <si>
    <t>El oferente declara que la información registrada en esta matriz hace parte integral de la propuesta, es verificable y corresponde a los servicios, productos, licencias, capacidades y condiciones económicas efectivamente ofertadas.</t>
  </si>
  <si>
    <t>ID</t>
  </si>
  <si>
    <t>Categoría</t>
  </si>
  <si>
    <t>Necesidad / Requerimiento</t>
  </si>
  <si>
    <t>Detalle de la necesidad</t>
  </si>
  <si>
    <t>Tipo</t>
  </si>
  <si>
    <t>Prioridad</t>
  </si>
  <si>
    <t>Respuesta del oferente</t>
  </si>
  <si>
    <t>¿Cómo cumple? Describa la solución propuesta</t>
  </si>
  <si>
    <t>Documento o anexo de soporte</t>
  </si>
  <si>
    <t>Página / sección</t>
  </si>
  <si>
    <t>Observaciones, restricciones o excepciones</t>
  </si>
  <si>
    <t>Responsable del oferente</t>
  </si>
  <si>
    <t>Puntaje de cumplimiento</t>
  </si>
  <si>
    <t>Validación Fiducoldex</t>
  </si>
  <si>
    <t>Comentarios de evaluación</t>
  </si>
  <si>
    <t>REQ-001</t>
  </si>
  <si>
    <t>Alcance y arquitectura</t>
  </si>
  <si>
    <t>Aprovisionamiento de infraestructura</t>
  </si>
  <si>
    <t>Aprovisionar la infraestructura necesaria en términos de capacidad de cómputo (vCPU/OCPU), memoria, almacenamiento, IOPS, throughput y conectividad, de acuerdo con el inventario de servidores que acompaña la invitación. El oferente deberá indicar el dimensionamiento propuesto para cada carga de trabajo, los supuestos utilizados, el margen de crecimiento y la equivalencia frente a la capacidad actual.</t>
  </si>
  <si>
    <t>Obligatorio</t>
  </si>
  <si>
    <t>Crítica</t>
  </si>
  <si>
    <t>Seleccione...</t>
  </si>
  <si>
    <t>REQ-002</t>
  </si>
  <si>
    <t>Diseño de arquitectura objetivo en Nube</t>
  </si>
  <si>
    <t>REQ-003</t>
  </si>
  <si>
    <t>Matriz de responsabilidad compartida</t>
  </si>
  <si>
    <t>Definir responsabilidades de Fiducoldex, proveedor cloud, integrador, desarrolladores de aplicaciones y terceros para cada servicio y control.</t>
  </si>
  <si>
    <t>REQ-004</t>
  </si>
  <si>
    <t>Separación de capas</t>
  </si>
  <si>
    <t>Mantener separación lógica y de seguridad entre las capas de presentación, aplicación, integración y bases de datos, cuando aplique, mediante redes, subredes, listas o grupos de seguridad, reglas de firewall y controles de acceso. El oferente deberá presentar el diagrama de segmentación y los flujos autorizados.</t>
  </si>
  <si>
    <t>Alta</t>
  </si>
  <si>
    <t>REQ-005</t>
  </si>
  <si>
    <t>Infraestructura como código</t>
  </si>
  <si>
    <t>Utilizar, cuando aplique, plantillas versionadas para aprovisionar y reproducir configuraciones de infraestructura y seguridad.</t>
  </si>
  <si>
    <t>Deseable</t>
  </si>
  <si>
    <t>Media</t>
  </si>
  <si>
    <t>REQ-006</t>
  </si>
  <si>
    <t>Gobierno cloud y costos</t>
  </si>
  <si>
    <t>Estructura de tenancy y compartimentos</t>
  </si>
  <si>
    <t>Diseñar la estructura de la cuenta corporativa de Fiducoldex en OCI, organizando los recursos en compartimentos separados para producción, contingencia, redes, seguridad, monitoreo, respaldo y servicios compartidos. La estructura deberá permitir segregación de funciones, control de acceso, trazabilidad, auditoría, control de costos y administración por ambiente o servicio. El oferente deberá entregar el diagrama de la estructura propuesta, la matriz de permisos y las políticas IAM correspondientes.</t>
  </si>
  <si>
    <t>REQ-007</t>
  </si>
  <si>
    <t>Etiquetado obligatorio de recursos</t>
  </si>
  <si>
    <t>Diseñar e implementar una política de etiquetado para identificar y clasificar todos los recursos creados en OCI. Como mínimo, las etiquetas deberán permitir reconocer ambiente, aplicación, componente, responsable, centro de costo, criticidad, proyecto, proveedor administrador, política de backup y clasificación de información. Cuando sea técnicamente posible, deberán aplicarse automáticamente y permitir reportes de inventario y costos.</t>
  </si>
  <si>
    <t>REQ-008</t>
  </si>
  <si>
    <t>Control presupuestal y FinOps</t>
  </si>
  <si>
    <t>REQ-009</t>
  </si>
  <si>
    <t>Desglose económico integral</t>
  </si>
  <si>
    <t>Presentar costos de implementación y recurrentes, incluyendo cómputo, almacenamiento, base de datos, licencias, soporte, tráfico, backup, seguridad, monitoreo, DR y servicios administrados.</t>
  </si>
  <si>
    <t>REQ-010</t>
  </si>
  <si>
    <t>Escenarios de crecimiento y consumo</t>
  </si>
  <si>
    <t>Presentar escenarios base, esperado y alto para estimar el costo de la solución durante la vigencia.</t>
  </si>
  <si>
    <t>REQ-011</t>
  </si>
  <si>
    <t>Conectividad y redes</t>
  </si>
  <si>
    <t>Mecanismos de conexión hacia la nube</t>
  </si>
  <si>
    <t>REQ-012</t>
  </si>
  <si>
    <t>Conexión hacia la BVC</t>
  </si>
  <si>
    <t>REQ-013</t>
  </si>
  <si>
    <t>Canal de respaldo</t>
  </si>
  <si>
    <t>Disponer de conectividad secundaria funcional y probada para contingencia del enlace principal.</t>
  </si>
  <si>
    <t>REQ-014</t>
  </si>
  <si>
    <t>VPN site-to-site</t>
  </si>
  <si>
    <t>REQ-015</t>
  </si>
  <si>
    <t>Segmentación de red</t>
  </si>
  <si>
    <t>Separar redes por capa y función, incluyendo producción, bases de datos, aplicaciones, administración, integración, seguridad y contingencia.</t>
  </si>
  <si>
    <t>REQ-016</t>
  </si>
  <si>
    <t>Conexión a Internet</t>
  </si>
  <si>
    <t>La solución debe contar con una salida a Internet de hasta 200MB, protegida a través del Firewall de red, con hasta 4 direcciones IP públicas, para la salida a Internet de la infraestructura alojada en la nube, para el acceso externo a las publicaciones que actualmente tiene la entidad , las conexiones VPN Site to Site que se requieran y para lo demás que se estime necesario.</t>
  </si>
  <si>
    <t>REQ-017</t>
  </si>
  <si>
    <t>Restricción de direcciones IP públicas</t>
  </si>
  <si>
    <t>No exponer servidores productivos directamente a Internet, salvo excepción formal aprobada por Fiducoldex.</t>
  </si>
  <si>
    <t>REQ-018</t>
  </si>
  <si>
    <t>Parámetros de calidad del enlace</t>
  </si>
  <si>
    <t>Comprometer métricas de capacidad, disponibilidad, latencia, jitter y pérdida de paquetes adecuadas para aplicaciones e integraciones.</t>
  </si>
  <si>
    <t>REQ-019</t>
  </si>
  <si>
    <t>Integración con terceros</t>
  </si>
  <si>
    <t>Habilitar y asegurar conexiones con terceros, otras nubes, proveedores y entidades requeridas por los sistemas de Fiducoldex.</t>
  </si>
  <si>
    <t>REQ-020</t>
  </si>
  <si>
    <t>Identidad y acceso</t>
  </si>
  <si>
    <t>MFA obligatorio</t>
  </si>
  <si>
    <t>Donde aplique, exigir autenticación multifactor para consola cloud, VPN, bastiones, cuentas privilegiadas, proveedores y accesos administrativos.</t>
  </si>
  <si>
    <t>REQ-021</t>
  </si>
  <si>
    <t>Principio de mínimo privilegio</t>
  </si>
  <si>
    <t>Donde aplique, definir roles y políticas granulares, evitando permisos comodín y privilegios permanentes innecesarios.</t>
  </si>
  <si>
    <t>REQ-022</t>
  </si>
  <si>
    <t>Cuentas nominativas</t>
  </si>
  <si>
    <t>Donde aplique, evitar cuentas compartidas y garantizar trazabilidad individual de tareas administrativas.</t>
  </si>
  <si>
    <t>REQ-023</t>
  </si>
  <si>
    <t>Gestión de accesos privilegiados</t>
  </si>
  <si>
    <t>Donde aplique, controlar accesos privilegiados mediante PAM, JIT/JEA o mecanismos equivalentes, con aprobación y registro de sesiones.</t>
  </si>
  <si>
    <t>REQ-024</t>
  </si>
  <si>
    <t>Seguridad de infraestructura</t>
  </si>
  <si>
    <t>Firewall de red</t>
  </si>
  <si>
    <t>REQ-025</t>
  </si>
  <si>
    <t>Firewall de aplicaciones WAF</t>
  </si>
  <si>
    <t>REQ-026</t>
  </si>
  <si>
    <t>Protección DDoS</t>
  </si>
  <si>
    <t>Implementar mecanismos para detectar y mitigar ataques de denegación de servicio sobre servicios publicados.</t>
  </si>
  <si>
    <t>REQ-027</t>
  </si>
  <si>
    <t>Bastión de administración</t>
  </si>
  <si>
    <t>Centralizar accesos administrativos, sin exposición directa de SSH/RDP y con registro de actividad.</t>
  </si>
  <si>
    <t>REQ-028</t>
  </si>
  <si>
    <t>Protección de datos</t>
  </si>
  <si>
    <t>Gestión de secretos</t>
  </si>
  <si>
    <t>Donde aplique, almacenar contraseñas, tokens y llaves de API en un vault, evitando secretos en texto plano o scripts.</t>
  </si>
  <si>
    <t>REQ-029</t>
  </si>
  <si>
    <t>Borrado seguro</t>
  </si>
  <si>
    <t>Eliminar de forma verificable datos, discos, respaldos y copias temporales cuando Fiducoldex lo autorice.</t>
  </si>
  <si>
    <t>REQ-030</t>
  </si>
  <si>
    <t>Ubicación y tratamiento de datos</t>
  </si>
  <si>
    <t>Declarar regiones, sitios, subprocesadores y ubicaciones donde se almacenará o tratará información de Fiducoldex.</t>
  </si>
  <si>
    <t>REQ-031</t>
  </si>
  <si>
    <t>Logs, monitoreo y NOC</t>
  </si>
  <si>
    <t>Registro de actividad cloud</t>
  </si>
  <si>
    <t>Habilitar y centralizar los registros de actividad de la plataforma cloud y de los componentes críticos, incluyendo consola, API, IAM, red, seguridad, KMS, bases de datos y servicios de infraestructura. Los registros deberán permitir detección temprana, investigación de incidentes, auditoría y seguimiento de cambios.</t>
  </si>
  <si>
    <t>REQ-032</t>
  </si>
  <si>
    <t>Centralización e integridad de logs</t>
  </si>
  <si>
    <t>Enviar logs a repositorio separado, cifrado y protegido contra modificación o eliminación no autorizada.</t>
  </si>
  <si>
    <t>REQ-033</t>
  </si>
  <si>
    <t>Monitoreo de infraestructura y aplicaciones</t>
  </si>
  <si>
    <t>Proveer un servicio NOC para monitorear disponibilidad, capacidad, rendimiento y eventos de la infraestructura, conectividad, sistemas operativos, bases de datos, middleware, almacenamiento, backup y demás componentes incluidos en el alcance. El oferente deberá indicar cobertura, herramientas, horarios, umbrales, alertas y modelo de escalamiento.</t>
  </si>
  <si>
    <t>REQ-034</t>
  </si>
  <si>
    <t>Alertas y escalamiento</t>
  </si>
  <si>
    <t>Configurar alertas por severidad, umbrales estáticos/dinámicos, responsables y canales de notificación.</t>
  </si>
  <si>
    <t>REQ-035</t>
  </si>
  <si>
    <t>Retención de registros</t>
  </si>
  <si>
    <t>Conservar logs por el tiempo definido por Fiducoldex y permitir consulta, exportación y auditoría.</t>
  </si>
  <si>
    <t>REQ-036</t>
  </si>
  <si>
    <t>Backup y continuidad</t>
  </si>
  <si>
    <t>Política de backup</t>
  </si>
  <si>
    <t>REQ-037</t>
  </si>
  <si>
    <t>Backups inmutables</t>
  </si>
  <si>
    <t>Proteger respaldos contra ransomware, borrado accidental y compromiso de cuentas administrativas.</t>
  </si>
  <si>
    <t>REQ-038</t>
  </si>
  <si>
    <t>Pruebas de restauración</t>
  </si>
  <si>
    <t>Contar con el acceso a los backup, para adelantar pruebas programadas de restauración sobre nuestros ambientes de pruebas, alojados en el centro de datos de Fiducoldex. Para los sistemas informáticos SIFI y PORFIN una vez al año para cada uno de ellos (frecuencia semestral).</t>
  </si>
  <si>
    <t>REQ-039</t>
  </si>
  <si>
    <t>Alta disponibilidad</t>
  </si>
  <si>
    <t>Diseñar los servicios productivos críticos para tolerar fallas de infraestructura sin pérdida significativa de servicio.</t>
  </si>
  <si>
    <t>REQ-040</t>
  </si>
  <si>
    <t>Recuperación ante desastres</t>
  </si>
  <si>
    <t>REQ-041</t>
  </si>
  <si>
    <t>RPO y RTO por servicio</t>
  </si>
  <si>
    <t>Proponer y comprometer RPO y RTO para cada aplicación, base de datos, integración y servicio crítico.</t>
  </si>
  <si>
    <t>REQ-042</t>
  </si>
  <si>
    <t>Operación y soporte</t>
  </si>
  <si>
    <t>Soporte 7x24x365</t>
  </si>
  <si>
    <t>Prestar soporte permanente para incidentes críticos de infraestructura, conectividad y seguridad</t>
  </si>
  <si>
    <t>REQ-043</t>
  </si>
  <si>
    <t>Mesa de servicio y tickets</t>
  </si>
  <si>
    <t>Contar con herramienta para registro, trazabilidad, priorización, escalamiento y reporte de casos.</t>
  </si>
  <si>
    <t>REQ-044</t>
  </si>
  <si>
    <t>Matriz de escalamiento</t>
  </si>
  <si>
    <t>Entregar contactos técnicos, gerenciales, seguridad y continuidad, con disponibilidad y tiempos de escalamiento.</t>
  </si>
  <si>
    <t>REQ-045</t>
  </si>
  <si>
    <t>SLA de disponibilidad</t>
  </si>
  <si>
    <t>Comprometer disponibilidad por componente y servicio, con método de cálculo, exclusiones y penalidades.</t>
  </si>
  <si>
    <t>REQ-046</t>
  </si>
  <si>
    <t>SLA de atención y resolución</t>
  </si>
  <si>
    <t>Definir tiempos de respuesta, diagnóstico, restauración y resolución por prioridad.</t>
  </si>
  <si>
    <t>REQ-047</t>
  </si>
  <si>
    <t>Gestión de capacidad</t>
  </si>
  <si>
    <t>Monitorear tendencias, alertar agotamiento y recomendar ajustes antes de afectar el servicio.</t>
  </si>
  <si>
    <t>REQ-048</t>
  </si>
  <si>
    <t>Informes mensuales de gestión</t>
  </si>
  <si>
    <t>Reportar disponibilidad, capacidad, incidentes, cambios, seguridad, backup, costos, vulnerabilidades y recomendaciones.</t>
  </si>
  <si>
    <t>REQ-049</t>
  </si>
  <si>
    <t>Período de estabilización</t>
  </si>
  <si>
    <t>Prestar acompañamiento intensivo posterior a la migración, con monitoreo, ajuste, solución de incidentes y cierre técnico.</t>
  </si>
  <si>
    <t>REQ-050</t>
  </si>
  <si>
    <t>Cumplimiento y auditoría</t>
  </si>
  <si>
    <t>ISO/IEC 27001</t>
  </si>
  <si>
    <t>Acreditar certificación vigente o controles equivalentes aplicables al alcance de los servicios.</t>
  </si>
  <si>
    <t>REQ-051</t>
  </si>
  <si>
    <t>ISO/IEC 27017 y 27018</t>
  </si>
  <si>
    <t>Demostrar implementación de buenas prácticas de seguridad cloud y protección de datos personales en nube pública.</t>
  </si>
  <si>
    <t>REQ-052</t>
  </si>
  <si>
    <t>Informes SOC</t>
  </si>
  <si>
    <t>REQ-053</t>
  </si>
  <si>
    <t>Derecho de auditoría</t>
  </si>
  <si>
    <t>Permitir revisiones, entrega de evidencias, atención de auditorías y acceso a información de control aplicable.</t>
  </si>
  <si>
    <t>REQ-054</t>
  </si>
  <si>
    <t>Notificación de incidentes</t>
  </si>
  <si>
    <t>Notificar oportunamente incidentes de disponibilidad o continuidad que afecten a Fiducoldex.</t>
  </si>
  <si>
    <t>REQ-055</t>
  </si>
  <si>
    <t>Declaración de subcontratistas</t>
  </si>
  <si>
    <t>Identificar subcontratistas y subprocesadores, su función, ubicación y controles aplicables.</t>
  </si>
  <si>
    <t>REQ-056</t>
  </si>
  <si>
    <t>Licenciamiento</t>
  </si>
  <si>
    <t xml:space="preserve">Licenciamiento </t>
  </si>
  <si>
    <t>REQ-057</t>
  </si>
  <si>
    <t>Versiones legadas</t>
  </si>
  <si>
    <t>Presentar tratamiento para Oracle 11g, WebLogic y otros componentes fuera de soporte o con soporte limitado.</t>
  </si>
  <si>
    <t>REQ-058</t>
  </si>
  <si>
    <t>Licenciamiento de terceros</t>
  </si>
  <si>
    <t>REQ-059</t>
  </si>
  <si>
    <t>Documentación y transferencia</t>
  </si>
  <si>
    <t>Documentación técnica completa</t>
  </si>
  <si>
    <t>Entregar diagramas, inventarios, parámetros, configuraciones, matrices, procedimientos, bitácoras y runbooks actualizados.</t>
  </si>
  <si>
    <t>REQ-060</t>
  </si>
  <si>
    <t>Transferencia de conocimiento</t>
  </si>
  <si>
    <t>Capacitar al equipo de Fiducoldex en la arquitectura implementada, operación, seguridad, backup, monitoreo, gestión de costos, continuidad y procedimientos de contingencia. La transferencia deberá incluir temario, material, sesiones, grabaciones cuando se autoricen y evidencias de asistencia.</t>
  </si>
  <si>
    <t>REQ-061</t>
  </si>
  <si>
    <t>CMDB e inventario final</t>
  </si>
  <si>
    <t>REQ-062</t>
  </si>
  <si>
    <t>Reversibilidad y salida</t>
  </si>
  <si>
    <t>Portabilidad de datos</t>
  </si>
  <si>
    <t>Entregar información en formatos estándar, completos y legibles, sin restricciones técnicas injustificadas.</t>
  </si>
  <si>
    <t>REQ-063</t>
  </si>
  <si>
    <t>Certificación de eliminación</t>
  </si>
  <si>
    <t>Emitir certificación de borrado seguro después de la devolución y autorización de Fiducoldex.</t>
  </si>
  <si>
    <t>Matriz de requerimientos y cumplimiento para oferentes</t>
  </si>
  <si>
    <t>Objetivo</t>
  </si>
  <si>
    <t>Facilitar la presentación, comparación y evaluación de las propuestas para la migración de los ambientes productivos de Fiducoldex a Oracle Cloud Infrastructure (OCI).</t>
  </si>
  <si>
    <t>Instrucciones para el oferente</t>
  </si>
  <si>
    <t>1. No modifique, elimine ni reordene los identificadores de los requerimientos.</t>
  </si>
  <si>
    <t>2. Diligencie obligatoriamente las columnas desde “Respuesta del oferente” hasta “Responsable del oferente”.</t>
  </si>
  <si>
    <t>3. En “Respuesta del oferente” seleccione: Cumple, Cumple parcialmente, No cumple o No aplica.</t>
  </si>
  <si>
    <t>4. En “¿Cómo cumple?” describa la arquitectura, servicio, procedimiento, configuración o metodología ofrecida.</t>
  </si>
  <si>
    <t>5. Indique el producto o servicio específico incluido en la propuesta y relacione el documento y página que soportan la respuesta.</t>
  </si>
  <si>
    <t>6. Si el cumplimiento es parcial, describa claramente las limitaciones, dependencias, costos adicionales, supuestos y fecha de disponibilidad.</t>
  </si>
  <si>
    <t>7. La respuesta “Cumple” sin explicación ni evidencia podrá ser considerada insuficiente durante la evaluación.</t>
  </si>
  <si>
    <t>8. Toda excepción debe registrarse expresamente. Los costos asociados deben estar incluidos o identificados en la oferta económica.</t>
  </si>
  <si>
    <t>9. Los campos en azul deben ser diligenciados por el oferente. Los campos de validación Fiducoldex serán de uso interno.</t>
  </si>
  <si>
    <t>10. Fiducoldex podrá solicitar aclaraciones y evidencias adicionales durante la evaluación.</t>
  </si>
  <si>
    <t>Significado de la respuesta</t>
  </si>
  <si>
    <t>Respuesta</t>
  </si>
  <si>
    <t>Definición</t>
  </si>
  <si>
    <t>Cumple</t>
  </si>
  <si>
    <t>La oferta satisface completamente la necesidad, sin condicionamientos ni costos no declarados.</t>
  </si>
  <si>
    <t>Cumple parcialmente</t>
  </si>
  <si>
    <t>La oferta cubre una parte, requiere ajustes, depende de terceros o presenta limitaciones.</t>
  </si>
  <si>
    <t>No cumple</t>
  </si>
  <si>
    <t>La oferta no satisface la necesidad.</t>
  </si>
  <si>
    <t>No aplica</t>
  </si>
  <si>
    <t>El oferente considera que no aplica y debe justificarlo técnicamente.</t>
  </si>
  <si>
    <t>Resumen de diligenciamiento y cumplimiento</t>
  </si>
  <si>
    <t>Los indicadores se calculan automáticamente con base en la hoja “Matriz de Cumplimiento”.</t>
  </si>
  <si>
    <t>Indicador</t>
  </si>
  <si>
    <t>Valor</t>
  </si>
  <si>
    <t>Total de requerimientos</t>
  </si>
  <si>
    <t>Requerimientos con ID</t>
  </si>
  <si>
    <t>Pendientes de respuesta</t>
  </si>
  <si>
    <t>Avance de diligenciamiento</t>
  </si>
  <si>
    <t>Puntaje global de cumplimiento</t>
  </si>
  <si>
    <t>Cumplimiento por categoría</t>
  </si>
  <si>
    <t>Total</t>
  </si>
  <si>
    <t>Parcial</t>
  </si>
  <si>
    <t>Pendiente</t>
  </si>
  <si>
    <t>% diligenciado</t>
  </si>
  <si>
    <t>% cumplimiento</t>
  </si>
  <si>
    <t>Diseñar y sustentar la arquitectura lógica y física de la solución, incluyendo cómputo, almacenamiento, bases de datos, middleware, seguridad, conectividad, respaldo, monitoreo, alta disponibilidad y contingencia, donde estén incluidas todas las variables del proyecto a desarrollar.</t>
  </si>
  <si>
    <t>Configurar presupuestos, alertas, reportes de consumo, proyecciones y recomendaciones mensuales de optimización. El proveedor deberá presentar una tabla de costos mensual durante un año, los valores  pueden ser variables, siempre y cuando no excedan el valor mensual pactado para el contrato que se suscriba.</t>
  </si>
  <si>
    <t>Identificar y diseñar los mecanismos de conexión hacia la nube que garantice el acceso seguro  a los servidores, para los funcionarios de la entidad que operan desde las instalaciones de la Fiduciaria y para aquellos que laboran desde sus casas en modelo de Home Office, teniendo en cuenta que estos últimos también deben contar con acceso a recursos de infraestructura que se seguirán ofreciendo desde el centro de datos de la entidad ubicado en sus instalaciones.
Si el diseño deriva en la necesidad de contar con canales dedicados MPLS, se deben dimensionar y si el proponente está en capacidad de ofrecerlos, los costos se deben presentar en una propuesta técnica y económica diferente a la propuesta a presentar para los servicios nube.</t>
  </si>
  <si>
    <t>Se debe diseñar un mecanismo de conexión hacia la Bolsa de Valores de Colombia, toda vez que, uno de los sistemas informáticos a migrar en marco del presente proyecto, mediante una interfaz de red adicional en el servidor, se conecta via LAN a un canal dedicado MPLS que se tiene contra la BVC, para un servicio crítico para la entidad, conexión que se debe mantener en esta nueva implementación.</t>
  </si>
  <si>
    <t>Contar con la posibilidad de implementar VPN Ipsec site to site,  para los casos definidos por Fiducoldex, con algoritmos vigentes  y monitoreo.</t>
  </si>
  <si>
    <t>Implementar firewall preferiblemente  en alta disponibilidad con políticas restrictivas, registro de eventos y gestión formal de cambios. Que permita la implementación de VPNs site to site, VPNs host to site y mecanismos seguros de publicación de servicios. Esto con la participación obligatoria de la Coordinación de infraestructura y la coordinación de seguridad informática de Fiducoldex.</t>
  </si>
  <si>
    <t>Proteger aplicaciones web y APIs expuestas mediante WAF, reglas administradas, protección de bots y registro de eventos, todo esto integrado con el Firewall de red, quien recibe las peticiones iniciales y estas son trasladadas al WAF. Esto con la participación obligatoria de la Coordinación de infraestructura y la coordinación de seguridad informática de Fiducoldex.</t>
  </si>
  <si>
    <t>Implementar backups automáticos de la información definida por Fiducoldex diarios (incrementales o diferenciales)  y mensuales (totales), con retención de los diarios 60 días y los mensuales con una retención de 12 meses.</t>
  </si>
  <si>
    <t>Actualizar inventario de componentes, relaciones, versiones, propietarios y datos de soporte, que debe ser ejecutado mensualmente e informado en el respectivo informe de gestión mensual.</t>
  </si>
  <si>
    <t>Disponer de reportes SOC 1, SOC 2, ISO 27001:2022 y/o equivalentes aplicables a los servicios ofertados.</t>
  </si>
  <si>
    <t xml:space="preserve">Implementar un esquema de replicación de datos hacia el centro alterno de procesamiento de DATOS, en el cual se encuentran alojadas las aplicaciones de misión crítica de la entidad, alineado con la criticidad y con los objetivos RPO/RTO definidos en el BIA de la entidad.
La solución debe contemplar una herramienta de replicación multimarca para cubrir los diferentes motores de bases de datos, que permita un esquema de replicación  activo - activo, que contemple lo que actualmente se tiene en contingencia, pero con la capacidad de extenderse a nuevos servicios, teniendo en cuenta la dinámica de contingencia de la entidad.
En principio la conexión con el centro de datos alterno se contempla  realizar mediante una conexión VPN Site to Site, pero debe permitir que más adelante se pueda implementar un canal dedicado MPLS entre la nube y centro de datos alterno, para las labores de replicación entre producción y contingencia. </t>
  </si>
  <si>
    <t>Identificar licencias requeridas para  backup y cifrado de los respaldos, monitoreo, seguridad, replicación y demás componentes los cuales estarán a cargo del proponente.
Para el caso de la replicación y según lo expuesto en apartados anteriores se sugiere trabajar con Golden Gate, que ofrece las posibilidades documentadas en el presente anexo técnico.</t>
  </si>
  <si>
    <t xml:space="preserve">El proveedor dentro de su propuesta debe contemplar el licenciamiento de los productos Oracle relacionados en el inventario que acompaña la presente invitación, pero este debe quedar bajo la propiedad de la Fiduciaria para los casos en que se deban escalar incidentes de soporte a Oracle incluyendo el licenciamiento de RAC para la alta disponibilidad de las BD COre de la entidad, según lo consignado en el inventario que acompaña la presente invitación.
El licenciamiento SQL Server será provisto por la Fiduciaria al igual que el licenciamiento de los sistemas operativos y los antivirus.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</si>
</sst>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
    </font>
    <font>
      <b/>
      <sz val="18"/>
      <color rgb="FF17365D"/>
      <name val="Calibri"/>
      <family val="2"/>
      <charset val="1"/>
    </font>
    <font>
      <b/>
      <sz val="11"/>
      <color rgb="FF17365D"/>
      <name val="Calibri"/>
      <family val="2"/>
      <charset val="1"/>
    </font>
    <font>
      <sz val="11"/>
      <color rgb="FF0000FF"/>
      <name val="Calibri"/>
      <family val="2"/>
      <charset val="1"/>
    </font>
    <font>
      <b/>
      <sz val="12"/>
      <color rgb="FF17365D"/>
      <name val="Calibri"/>
      <family val="2"/>
      <charset val="1"/>
    </font>
    <font>
      <b/>
      <sz val="9"/>
      <color rgb="FFFFFFFF"/>
      <name val="Calibri"/>
      <family val="2"/>
      <charset val="1"/>
    </font>
    <font>
      <sz val="8"/>
      <color rgb="FF666666"/>
      <name val="Calibri"/>
      <family val="2"/>
      <charset val="1"/>
    </font>
    <font>
      <sz val="8"/>
      <color rgb="FF0000FF"/>
      <name val="Calibri"/>
      <family val="2"/>
      <charset val="1"/>
    </font>
    <font>
      <b/>
      <sz val="8"/>
      <color rgb="FF000000"/>
      <name val="Calibri"/>
      <family val="2"/>
      <charset val="1"/>
    </font>
    <font>
      <sz val="10"/>
      <name val="Arial"/>
      <family val="2"/>
    </font>
    <font>
      <b/>
      <sz val="11"/>
      <color rgb="FFFFFFFF"/>
      <name val="Calibri"/>
      <family val="2"/>
      <charset val="1"/>
    </font>
    <font>
      <b/>
      <sz val="18"/>
      <color rgb="FF17365D"/>
      <name val="Cambria"/>
      <family val="1"/>
    </font>
    <font>
      <sz val="9"/>
      <color rgb="FF666666"/>
      <name val="Cambria"/>
      <family val="1"/>
    </font>
    <font>
      <b/>
      <sz val="11"/>
      <color rgb="FFFFFFFF"/>
      <name val="Cambria"/>
      <family val="1"/>
    </font>
    <font>
      <b/>
      <sz val="12"/>
      <color rgb="FF17365D"/>
      <name val="Cambria"/>
      <family val="1"/>
    </font>
    <font>
      <sz val="8"/>
      <name val="Calibri"/>
      <family val="2"/>
      <charset val="1"/>
    </font>
  </fonts>
  <fills count="7">
    <fill>
      <patternFill patternType="none"/>
    </fill>
    <fill>
      <patternFill patternType="gray125"/>
    </fill>
    <fill>
      <patternFill patternType="solid">
        <fgColor rgb="FFDDEBF7"/>
        <bgColor rgb="FFE7E6E6"/>
      </patternFill>
    </fill>
    <fill>
      <patternFill patternType="solid">
        <fgColor rgb="FF17365D"/>
        <bgColor rgb="FF333333"/>
      </patternFill>
    </fill>
    <fill>
      <patternFill patternType="solid">
        <fgColor theme="0"/>
        <bgColor rgb="FFFFF2CC"/>
      </patternFill>
    </fill>
    <fill>
      <patternFill patternType="solid">
        <fgColor theme="0"/>
        <bgColor indexed="64"/>
      </patternFill>
    </fill>
    <fill>
      <patternFill patternType="solid">
        <fgColor theme="6" tint="-0.249977111117893"/>
        <bgColor rgb="FF333333"/>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vertical="top" wrapText="1"/>
    </xf>
    <xf numFmtId="0" fontId="1" fillId="0" borderId="0" xfId="0" applyFont="1"/>
    <xf numFmtId="0" fontId="2" fillId="0" borderId="0" xfId="0" applyFont="1"/>
    <xf numFmtId="0" fontId="3" fillId="2" borderId="0" xfId="0" applyFont="1" applyFill="1"/>
    <xf numFmtId="0" fontId="4" fillId="0" borderId="0" xfId="0" applyFont="1"/>
    <xf numFmtId="0" fontId="5" fillId="3" borderId="0" xfId="0" applyFont="1" applyFill="1" applyAlignment="1">
      <alignment horizontal="center" vertical="center" wrapText="1"/>
    </xf>
    <xf numFmtId="0" fontId="6" fillId="0" borderId="0" xfId="0" applyFont="1" applyAlignment="1">
      <alignment vertical="top" wrapText="1"/>
    </xf>
    <xf numFmtId="0" fontId="7" fillId="0" borderId="0" xfId="0" applyFont="1" applyAlignment="1">
      <alignment vertical="top" wrapText="1"/>
    </xf>
    <xf numFmtId="9" fontId="8" fillId="0" borderId="0" xfId="0" applyNumberFormat="1" applyFont="1" applyAlignment="1">
      <alignment vertical="top" wrapText="1"/>
    </xf>
    <xf numFmtId="0" fontId="6" fillId="4" borderId="0" xfId="0" applyFont="1" applyFill="1" applyAlignment="1">
      <alignment vertical="top" wrapText="1"/>
    </xf>
    <xf numFmtId="0" fontId="7" fillId="4" borderId="0" xfId="0" applyFont="1" applyFill="1" applyAlignment="1">
      <alignment vertical="top" wrapText="1"/>
    </xf>
    <xf numFmtId="9" fontId="8" fillId="4" borderId="0" xfId="0" applyNumberFormat="1" applyFont="1" applyFill="1" applyAlignment="1">
      <alignment vertical="top" wrapText="1"/>
    </xf>
    <xf numFmtId="0" fontId="0" fillId="4" borderId="0" xfId="0" applyFill="1"/>
    <xf numFmtId="9" fontId="6" fillId="0" borderId="0" xfId="0" applyNumberFormat="1"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10" fillId="3" borderId="0" xfId="0" applyFont="1" applyFill="1" applyAlignment="1">
      <alignment vertical="top" wrapText="1"/>
    </xf>
    <xf numFmtId="0" fontId="11" fillId="0" borderId="0" xfId="0" applyFont="1"/>
    <xf numFmtId="0" fontId="12" fillId="0" borderId="0" xfId="0" applyFont="1"/>
    <xf numFmtId="0" fontId="13" fillId="3" borderId="0" xfId="0" applyFont="1" applyFill="1"/>
    <xf numFmtId="164" fontId="0" fillId="0" borderId="0" xfId="0" applyNumberFormat="1"/>
    <xf numFmtId="0" fontId="14" fillId="0" borderId="0" xfId="0" applyFont="1"/>
    <xf numFmtId="0" fontId="13" fillId="3" borderId="0" xfId="0" applyFont="1" applyFill="1" applyAlignment="1">
      <alignment wrapText="1"/>
    </xf>
    <xf numFmtId="0" fontId="7" fillId="5" borderId="0" xfId="0" applyFont="1" applyFill="1" applyAlignment="1">
      <alignment vertical="top" wrapText="1"/>
    </xf>
    <xf numFmtId="0" fontId="0" fillId="0" borderId="0" xfId="0" applyAlignment="1">
      <alignment horizontal="center"/>
    </xf>
    <xf numFmtId="0" fontId="0" fillId="0" borderId="0" xfId="0" applyAlignment="1">
      <alignment vertical="top" wrapText="1"/>
    </xf>
    <xf numFmtId="0" fontId="5" fillId="6" borderId="0" xfId="0" applyFont="1" applyFill="1" applyAlignment="1">
      <alignment horizontal="center" vertical="center" wrapText="1"/>
    </xf>
  </cellXfs>
  <cellStyles count="1">
    <cellStyle name="Normal" xfId="0" builtinId="0"/>
  </cellStyles>
  <dxfs count="4">
    <dxf>
      <fill>
        <patternFill>
          <bgColor rgb="FFE7E6E6"/>
        </patternFill>
      </fill>
    </dxf>
    <dxf>
      <fill>
        <patternFill>
          <bgColor rgb="FFF4CCCC"/>
        </patternFill>
      </fill>
    </dxf>
    <dxf>
      <fill>
        <patternFill>
          <bgColor rgb="FFFFF2CC"/>
        </patternFill>
      </fill>
    </dxf>
    <dxf>
      <fill>
        <patternFill>
          <bgColor rgb="FFE2F0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66666"/>
      <rgbColor rgb="FF9999FF"/>
      <rgbColor rgb="FFC0504D"/>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7E6E6"/>
      <rgbColor rgb="FFE2F0D9"/>
      <rgbColor rgb="FFFCE4D6"/>
      <rgbColor rgb="FF99CCFF"/>
      <rgbColor rgb="FFFF99CC"/>
      <rgbColor rgb="FFCC99FF"/>
      <rgbColor rgb="FFF4CCCC"/>
      <rgbColor rgb="FF4F81BD"/>
      <rgbColor rgb="FF33CCCC"/>
      <rgbColor rgb="FF9BBB59"/>
      <rgbColor rgb="FFFFCC00"/>
      <rgbColor rgb="FFFF9900"/>
      <rgbColor rgb="FFFF6600"/>
      <rgbColor rgb="FF8064A2"/>
      <rgbColor rgb="FF969696"/>
      <rgbColor rgb="FF17365D"/>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300" b="0" u="none" strike="noStrike">
                <a:uFillTx/>
                <a:latin typeface="Arial"/>
              </a:defRPr>
            </a:pPr>
            <a:r>
              <a:rPr lang="en-US" sz="1800" b="1" u="none" strike="noStrike">
                <a:solidFill>
                  <a:srgbClr val="000000"/>
                </a:solidFill>
                <a:uFillTx/>
                <a:latin typeface="Calibri"/>
              </a:rPr>
              <a:t>Distribución de respuestas</a:t>
            </a:r>
          </a:p>
        </c:rich>
      </c:tx>
      <c:overlay val="0"/>
      <c:spPr>
        <a:noFill/>
        <a:ln w="0">
          <a:noFill/>
        </a:ln>
      </c:spPr>
    </c:title>
    <c:autoTitleDeleted val="0"/>
    <c:plotArea>
      <c:layout/>
      <c:doughnutChart>
        <c:varyColors val="1"/>
        <c:ser>
          <c:idx val="0"/>
          <c:order val="0"/>
          <c:spPr>
            <a:solidFill>
              <a:srgbClr val="4F81BD"/>
            </a:solidFill>
            <a:ln w="12600">
              <a:noFill/>
            </a:ln>
          </c:spPr>
          <c:dPt>
            <c:idx val="0"/>
            <c:bubble3D val="0"/>
            <c:extLst>
              <c:ext xmlns:c16="http://schemas.microsoft.com/office/drawing/2014/chart" uri="{C3380CC4-5D6E-409C-BE32-E72D297353CC}">
                <c16:uniqueId val="{00000001-4FFE-4AF3-88E6-B99E07F90047}"/>
              </c:ext>
            </c:extLst>
          </c:dPt>
          <c:dPt>
            <c:idx val="1"/>
            <c:bubble3D val="0"/>
            <c:spPr>
              <a:solidFill>
                <a:srgbClr val="C0504D"/>
              </a:solidFill>
              <a:ln w="12600">
                <a:noFill/>
              </a:ln>
            </c:spPr>
            <c:extLst>
              <c:ext xmlns:c16="http://schemas.microsoft.com/office/drawing/2014/chart" uri="{C3380CC4-5D6E-409C-BE32-E72D297353CC}">
                <c16:uniqueId val="{00000003-4FFE-4AF3-88E6-B99E07F90047}"/>
              </c:ext>
            </c:extLst>
          </c:dPt>
          <c:dPt>
            <c:idx val="2"/>
            <c:bubble3D val="0"/>
            <c:spPr>
              <a:solidFill>
                <a:srgbClr val="9BBB59"/>
              </a:solidFill>
              <a:ln w="12600">
                <a:noFill/>
              </a:ln>
            </c:spPr>
            <c:extLst>
              <c:ext xmlns:c16="http://schemas.microsoft.com/office/drawing/2014/chart" uri="{C3380CC4-5D6E-409C-BE32-E72D297353CC}">
                <c16:uniqueId val="{00000005-4FFE-4AF3-88E6-B99E07F90047}"/>
              </c:ext>
            </c:extLst>
          </c:dPt>
          <c:dPt>
            <c:idx val="3"/>
            <c:bubble3D val="0"/>
            <c:spPr>
              <a:solidFill>
                <a:srgbClr val="8064A2"/>
              </a:solidFill>
              <a:ln w="12600">
                <a:noFill/>
              </a:ln>
            </c:spPr>
            <c:extLst>
              <c:ext xmlns:c16="http://schemas.microsoft.com/office/drawing/2014/chart" uri="{C3380CC4-5D6E-409C-BE32-E72D297353CC}">
                <c16:uniqueId val="{00000007-4FFE-4AF3-88E6-B99E07F90047}"/>
              </c:ext>
            </c:extLst>
          </c:dPt>
          <c:dLbls>
            <c:dLbl>
              <c:idx val="0"/>
              <c:spPr/>
              <c:txPr>
                <a:bodyPr wrap="none"/>
                <a:lstStyle/>
                <a:p>
                  <a:pPr>
                    <a:defRPr sz="1000" b="0" u="none" strike="noStrike">
                      <a:uFillTx/>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4FFE-4AF3-88E6-B99E07F90047}"/>
                </c:ext>
              </c:extLst>
            </c:dLbl>
            <c:dLbl>
              <c:idx val="1"/>
              <c:spPr/>
              <c:txPr>
                <a:bodyPr wrap="none"/>
                <a:lstStyle/>
                <a:p>
                  <a:pPr>
                    <a:defRPr sz="1000" b="0" u="none" strike="noStrike">
                      <a:uFillTx/>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4FFE-4AF3-88E6-B99E07F90047}"/>
                </c:ext>
              </c:extLst>
            </c:dLbl>
            <c:dLbl>
              <c:idx val="2"/>
              <c:spPr/>
              <c:txPr>
                <a:bodyPr wrap="none"/>
                <a:lstStyle/>
                <a:p>
                  <a:pPr>
                    <a:defRPr sz="1000" b="0" u="none" strike="noStrike">
                      <a:uFillTx/>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4FFE-4AF3-88E6-B99E07F90047}"/>
                </c:ext>
              </c:extLst>
            </c:dLbl>
            <c:dLbl>
              <c:idx val="3"/>
              <c:spPr/>
              <c:txPr>
                <a:bodyPr wrap="none"/>
                <a:lstStyle/>
                <a:p>
                  <a:pPr>
                    <a:defRPr sz="1000" b="0" u="none" strike="noStrike">
                      <a:uFillTx/>
                      <a:latin typeface="Arial"/>
                    </a:defRPr>
                  </a:pPr>
                  <a:endParaRPr lang="en-US"/>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4FFE-4AF3-88E6-B99E07F90047}"/>
                </c:ext>
              </c:extLst>
            </c:dLbl>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1"/>
            <c:leaderLines>
              <c:spPr>
                <a:ln w="0">
                  <a:solidFill>
                    <a:srgbClr val="000000"/>
                  </a:solidFill>
                </a:ln>
              </c:spPr>
            </c:leaderLines>
            <c:extLst>
              <c:ext xmlns:c15="http://schemas.microsoft.com/office/drawing/2012/chart" uri="{CE6537A1-D6FC-4f65-9D91-7224C49458BB}"/>
            </c:extLst>
          </c:dLbls>
          <c:cat>
            <c:strRef>
              <c:f>Resumen!$A$7:$A$10</c:f>
              <c:strCache>
                <c:ptCount val="4"/>
                <c:pt idx="0">
                  <c:v>Cumple</c:v>
                </c:pt>
                <c:pt idx="1">
                  <c:v>Cumple parcialmente</c:v>
                </c:pt>
                <c:pt idx="2">
                  <c:v>No cumple</c:v>
                </c:pt>
                <c:pt idx="3">
                  <c:v>No aplica</c:v>
                </c:pt>
              </c:strCache>
            </c:strRef>
          </c:cat>
          <c:val>
            <c:numRef>
              <c:f>Resumen!$B$7:$B$10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4FFE-4AF3-88E6-B99E07F90047}"/>
            </c:ext>
          </c:extLst>
        </c:ser>
        <c:dLbls>
          <c:showLegendKey val="0"/>
          <c:showVal val="0"/>
          <c:showCatName val="0"/>
          <c:showSerName val="0"/>
          <c:showPercent val="0"/>
          <c:showBubbleSize val="0"/>
          <c:showLeaderLines val="1"/>
        </c:dLbls>
        <c:firstSliceAng val="0"/>
        <c:holeSize val="50"/>
      </c:doughnutChart>
      <c:spPr>
        <a:solidFill>
          <a:srgbClr val="FFFFFF"/>
        </a:solid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1</xdr:row>
      <xdr:rowOff>66675</xdr:rowOff>
    </xdr:from>
    <xdr:to>
      <xdr:col>7</xdr:col>
      <xdr:colOff>860340</xdr:colOff>
      <xdr:row>13</xdr:row>
      <xdr:rowOff>122220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omny Alejandro Torres Silva" id="{D3E979E6-57F3-47A6-BBF1-660A0D98487F}" userId="S::atorres@fiducoldex.com.co::17127066-64e6-473a-971b-2c2352774db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Cumplimiento" displayName="tblCumplimiento" ref="A1:O64" totalsRowShown="0">
  <autoFilter ref="A1:O64" xr:uid="{00000000-0009-0000-0100-000001000000}"/>
  <tableColumns count="15">
    <tableColumn id="1" xr3:uid="{00000000-0010-0000-0000-000001000000}" name="ID"/>
    <tableColumn id="2" xr3:uid="{00000000-0010-0000-0000-000002000000}" name="Categoría"/>
    <tableColumn id="3" xr3:uid="{00000000-0010-0000-0000-000003000000}" name="Necesidad / Requerimiento"/>
    <tableColumn id="4" xr3:uid="{00000000-0010-0000-0000-000004000000}" name="Detalle de la necesidad"/>
    <tableColumn id="5" xr3:uid="{00000000-0010-0000-0000-000005000000}" name="Tipo"/>
    <tableColumn id="6" xr3:uid="{00000000-0010-0000-0000-000006000000}" name="Prioridad"/>
    <tableColumn id="7" xr3:uid="{00000000-0010-0000-0000-000007000000}" name="Respuesta del oferente"/>
    <tableColumn id="8" xr3:uid="{00000000-0010-0000-0000-000008000000}" name="¿Cómo cumple? Describa la solución propuesta"/>
    <tableColumn id="9" xr3:uid="{00000000-0010-0000-0000-000009000000}" name="Documento o anexo de soporte"/>
    <tableColumn id="10" xr3:uid="{00000000-0010-0000-0000-00000A000000}" name="Página / sección"/>
    <tableColumn id="11" xr3:uid="{00000000-0010-0000-0000-00000B000000}" name="Observaciones, restricciones o excepciones"/>
    <tableColumn id="12" xr3:uid="{00000000-0010-0000-0000-00000C000000}" name="Responsable del oferente"/>
    <tableColumn id="13" xr3:uid="{00000000-0010-0000-0000-00000D000000}" name="Puntaje de cumplimiento"/>
    <tableColumn id="14" xr3:uid="{00000000-0010-0000-0000-00000E000000}" name="Validación Fiducoldex"/>
    <tableColumn id="15" xr3:uid="{00000000-0010-0000-0000-00000F000000}" name="Comentarios de evaluació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9" dT="2026-07-28T12:56:57.37" personId="{D3E979E6-57F3-47A6-BBF1-660A0D98487F}" id="{AFAA66A8-E652-4B60-8F9B-F14099111D1D}">
    <text>Quien responde por este punto, en la Fiduciaria?</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showGridLines="0" zoomScaleNormal="100" workbookViewId="0"/>
  </sheetViews>
  <sheetFormatPr baseColWidth="10" defaultColWidth="8.88671875" defaultRowHeight="14.4" x14ac:dyDescent="0.3"/>
  <cols>
    <col min="1" max="1" width="40" customWidth="1"/>
    <col min="2" max="2" width="70" customWidth="1"/>
  </cols>
  <sheetData>
    <row r="1" spans="1:2" ht="23.25" customHeight="1" x14ac:dyDescent="0.45">
      <c r="A1" s="2" t="s">
        <v>0</v>
      </c>
    </row>
    <row r="3" spans="1:2" x14ac:dyDescent="0.3">
      <c r="A3" s="3" t="s">
        <v>1</v>
      </c>
      <c r="B3" s="4"/>
    </row>
    <row r="4" spans="1:2" x14ac:dyDescent="0.3">
      <c r="A4" s="3" t="s">
        <v>2</v>
      </c>
      <c r="B4" s="4"/>
    </row>
    <row r="5" spans="1:2" x14ac:dyDescent="0.3">
      <c r="A5" s="3" t="s">
        <v>3</v>
      </c>
      <c r="B5" s="4"/>
    </row>
    <row r="6" spans="1:2" x14ac:dyDescent="0.3">
      <c r="A6" s="3" t="s">
        <v>4</v>
      </c>
      <c r="B6" s="4"/>
    </row>
    <row r="7" spans="1:2" x14ac:dyDescent="0.3">
      <c r="A7" s="3" t="s">
        <v>5</v>
      </c>
      <c r="B7" s="4"/>
    </row>
    <row r="8" spans="1:2" x14ac:dyDescent="0.3">
      <c r="A8" s="3" t="s">
        <v>6</v>
      </c>
      <c r="B8" s="4"/>
    </row>
    <row r="9" spans="1:2" x14ac:dyDescent="0.3">
      <c r="A9" s="3" t="s">
        <v>7</v>
      </c>
      <c r="B9" s="4"/>
    </row>
    <row r="10" spans="1:2" x14ac:dyDescent="0.3">
      <c r="A10" s="3" t="s">
        <v>8</v>
      </c>
      <c r="B10" s="4"/>
    </row>
    <row r="11" spans="1:2" x14ac:dyDescent="0.3">
      <c r="A11" s="3" t="s">
        <v>9</v>
      </c>
      <c r="B11" s="4"/>
    </row>
    <row r="12" spans="1:2" x14ac:dyDescent="0.3">
      <c r="A12" s="3" t="s">
        <v>10</v>
      </c>
      <c r="B12" s="4"/>
    </row>
    <row r="15" spans="1:2" ht="15" customHeight="1" x14ac:dyDescent="0.3">
      <c r="A15" s="5" t="s">
        <v>11</v>
      </c>
    </row>
    <row r="16" spans="1:2" ht="14.25" customHeight="1" x14ac:dyDescent="0.3">
      <c r="A16" s="26" t="s">
        <v>12</v>
      </c>
      <c r="B16" s="26"/>
    </row>
    <row r="17" spans="1:2" x14ac:dyDescent="0.3">
      <c r="A17" s="26"/>
      <c r="B17" s="26"/>
    </row>
    <row r="18" spans="1:2" x14ac:dyDescent="0.3">
      <c r="A18" s="26"/>
      <c r="B18" s="26"/>
    </row>
  </sheetData>
  <mergeCells count="1">
    <mergeCell ref="A16:B1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4"/>
  <sheetViews>
    <sheetView showGridLines="0" topLeftCell="C1" zoomScaleNormal="100" workbookViewId="0">
      <pane ySplit="1" topLeftCell="A2" activePane="bottomLeft" state="frozen"/>
      <selection pane="bottomLeft" activeCell="H2" sqref="H2"/>
    </sheetView>
  </sheetViews>
  <sheetFormatPr baseColWidth="10" defaultColWidth="8.88671875" defaultRowHeight="14.4" x14ac:dyDescent="0.3"/>
  <cols>
    <col min="1" max="1" width="11" customWidth="1"/>
    <col min="2" max="2" width="28" customWidth="1"/>
    <col min="3" max="3" width="37" customWidth="1"/>
    <col min="4" max="4" width="58" customWidth="1"/>
    <col min="5" max="5" width="14" customWidth="1"/>
    <col min="6" max="6" width="13" customWidth="1"/>
    <col min="7" max="7" width="22" customWidth="1"/>
    <col min="8" max="8" width="58" customWidth="1"/>
    <col min="9" max="9" width="30" customWidth="1"/>
    <col min="10" max="10" width="14" customWidth="1"/>
    <col min="11" max="11" width="38" customWidth="1"/>
    <col min="12" max="12" width="25" customWidth="1"/>
    <col min="13" max="13" width="18" customWidth="1"/>
    <col min="14" max="14" width="22" customWidth="1"/>
    <col min="15" max="15" width="42" customWidth="1"/>
  </cols>
  <sheetData>
    <row r="1" spans="1:15" ht="57.75" customHeight="1" x14ac:dyDescent="0.3">
      <c r="A1" s="6" t="s">
        <v>13</v>
      </c>
      <c r="B1" s="6" t="s">
        <v>14</v>
      </c>
      <c r="C1" s="6" t="s">
        <v>15</v>
      </c>
      <c r="D1" s="6" t="s">
        <v>16</v>
      </c>
      <c r="E1" s="6" t="s">
        <v>17</v>
      </c>
      <c r="F1" s="6" t="s">
        <v>18</v>
      </c>
      <c r="G1" s="6" t="s">
        <v>19</v>
      </c>
      <c r="H1" s="6" t="s">
        <v>20</v>
      </c>
      <c r="I1" s="6" t="s">
        <v>21</v>
      </c>
      <c r="J1" s="6" t="s">
        <v>22</v>
      </c>
      <c r="K1" s="6" t="s">
        <v>23</v>
      </c>
      <c r="L1" s="6" t="s">
        <v>24</v>
      </c>
      <c r="M1" s="27" t="s">
        <v>25</v>
      </c>
      <c r="N1" s="27" t="s">
        <v>26</v>
      </c>
      <c r="O1" s="27" t="s">
        <v>27</v>
      </c>
    </row>
    <row r="2" spans="1:15" ht="81.75" customHeight="1" x14ac:dyDescent="0.3">
      <c r="A2" s="7" t="s">
        <v>28</v>
      </c>
      <c r="B2" s="7" t="s">
        <v>29</v>
      </c>
      <c r="C2" s="7" t="s">
        <v>30</v>
      </c>
      <c r="D2" s="7" t="s">
        <v>31</v>
      </c>
      <c r="E2" s="7" t="s">
        <v>32</v>
      </c>
      <c r="F2" s="7" t="s">
        <v>33</v>
      </c>
      <c r="G2" s="8" t="s">
        <v>34</v>
      </c>
      <c r="H2" s="8"/>
      <c r="I2" s="8"/>
      <c r="J2" s="8"/>
      <c r="K2" s="8"/>
      <c r="L2" s="8"/>
      <c r="M2" s="9" t="str">
        <f t="shared" ref="M2:M33" si="0">IF(G2="Cumple",1,IF(G2="Cumple parcialmente",0.5,IF(G2="No cumple",0,"")))</f>
        <v/>
      </c>
      <c r="N2" s="7"/>
      <c r="O2" s="7"/>
    </row>
    <row r="3" spans="1:15" ht="81.75" customHeight="1" x14ac:dyDescent="0.3">
      <c r="A3" s="7" t="s">
        <v>35</v>
      </c>
      <c r="B3" s="7" t="s">
        <v>29</v>
      </c>
      <c r="C3" s="7" t="s">
        <v>36</v>
      </c>
      <c r="D3" s="7" t="s">
        <v>263</v>
      </c>
      <c r="E3" s="7" t="s">
        <v>32</v>
      </c>
      <c r="F3" s="7" t="s">
        <v>33</v>
      </c>
      <c r="G3" s="8" t="s">
        <v>34</v>
      </c>
      <c r="H3" s="8"/>
      <c r="I3" s="8"/>
      <c r="J3" s="8"/>
      <c r="K3" s="8"/>
      <c r="L3" s="8"/>
      <c r="M3" s="9" t="str">
        <f t="shared" si="0"/>
        <v/>
      </c>
      <c r="N3" s="7"/>
      <c r="O3" s="7"/>
    </row>
    <row r="4" spans="1:15" ht="81.75" customHeight="1" x14ac:dyDescent="0.3">
      <c r="A4" s="7" t="s">
        <v>37</v>
      </c>
      <c r="B4" s="7" t="s">
        <v>29</v>
      </c>
      <c r="C4" s="7" t="s">
        <v>38</v>
      </c>
      <c r="D4" s="7" t="s">
        <v>39</v>
      </c>
      <c r="E4" s="7" t="s">
        <v>32</v>
      </c>
      <c r="F4" s="7" t="s">
        <v>33</v>
      </c>
      <c r="G4" s="8" t="s">
        <v>34</v>
      </c>
      <c r="H4" s="8"/>
      <c r="I4" s="8"/>
      <c r="J4" s="8"/>
      <c r="K4" s="8"/>
      <c r="L4" s="8"/>
      <c r="M4" s="9" t="str">
        <f t="shared" si="0"/>
        <v/>
      </c>
      <c r="N4" s="7"/>
      <c r="O4" s="7"/>
    </row>
    <row r="5" spans="1:15" ht="81.75" customHeight="1" x14ac:dyDescent="0.3">
      <c r="A5" s="7" t="s">
        <v>40</v>
      </c>
      <c r="B5" s="7" t="s">
        <v>29</v>
      </c>
      <c r="C5" s="7" t="s">
        <v>41</v>
      </c>
      <c r="D5" s="7" t="s">
        <v>42</v>
      </c>
      <c r="E5" s="7" t="s">
        <v>32</v>
      </c>
      <c r="F5" s="7" t="s">
        <v>43</v>
      </c>
      <c r="G5" s="8" t="s">
        <v>34</v>
      </c>
      <c r="H5" s="8"/>
      <c r="I5" s="8"/>
      <c r="J5" s="8"/>
      <c r="K5" s="8"/>
      <c r="L5" s="8"/>
      <c r="M5" s="9" t="str">
        <f t="shared" si="0"/>
        <v/>
      </c>
      <c r="N5" s="7"/>
      <c r="O5" s="7"/>
    </row>
    <row r="6" spans="1:15" ht="81.75" customHeight="1" x14ac:dyDescent="0.3">
      <c r="A6" s="7" t="s">
        <v>44</v>
      </c>
      <c r="B6" s="7" t="s">
        <v>29</v>
      </c>
      <c r="C6" s="7" t="s">
        <v>45</v>
      </c>
      <c r="D6" s="7" t="s">
        <v>46</v>
      </c>
      <c r="E6" s="7" t="s">
        <v>47</v>
      </c>
      <c r="F6" s="7" t="s">
        <v>48</v>
      </c>
      <c r="G6" s="8" t="s">
        <v>34</v>
      </c>
      <c r="H6" s="8"/>
      <c r="I6" s="8"/>
      <c r="J6" s="8"/>
      <c r="K6" s="8"/>
      <c r="L6" s="8"/>
      <c r="M6" s="9" t="str">
        <f t="shared" si="0"/>
        <v/>
      </c>
      <c r="N6" s="7"/>
      <c r="O6" s="7"/>
    </row>
    <row r="7" spans="1:15" s="13" customFormat="1" ht="81.75" customHeight="1" x14ac:dyDescent="0.3">
      <c r="A7" s="7" t="s">
        <v>49</v>
      </c>
      <c r="B7" s="10" t="s">
        <v>50</v>
      </c>
      <c r="C7" s="10" t="s">
        <v>51</v>
      </c>
      <c r="D7" s="10" t="s">
        <v>52</v>
      </c>
      <c r="E7" s="10" t="s">
        <v>32</v>
      </c>
      <c r="F7" s="10" t="s">
        <v>43</v>
      </c>
      <c r="G7" s="11" t="s">
        <v>34</v>
      </c>
      <c r="H7" s="11"/>
      <c r="I7" s="11"/>
      <c r="J7" s="11"/>
      <c r="K7" s="11"/>
      <c r="L7" s="11"/>
      <c r="M7" s="12" t="str">
        <f t="shared" si="0"/>
        <v/>
      </c>
      <c r="N7" s="10"/>
      <c r="O7" s="10"/>
    </row>
    <row r="8" spans="1:15" s="7" customFormat="1" ht="81.75" customHeight="1" x14ac:dyDescent="0.3">
      <c r="A8" s="7" t="s">
        <v>53</v>
      </c>
      <c r="B8" s="7" t="s">
        <v>50</v>
      </c>
      <c r="C8" s="7" t="s">
        <v>54</v>
      </c>
      <c r="D8" s="7" t="s">
        <v>55</v>
      </c>
      <c r="E8" s="7" t="s">
        <v>32</v>
      </c>
      <c r="F8" s="7" t="s">
        <v>48</v>
      </c>
      <c r="G8" s="7" t="s">
        <v>34</v>
      </c>
      <c r="M8" s="14" t="str">
        <f t="shared" si="0"/>
        <v/>
      </c>
    </row>
    <row r="9" spans="1:15" ht="81.75" customHeight="1" x14ac:dyDescent="0.3">
      <c r="A9" s="7" t="s">
        <v>56</v>
      </c>
      <c r="B9" s="7" t="s">
        <v>50</v>
      </c>
      <c r="C9" s="7" t="s">
        <v>57</v>
      </c>
      <c r="D9" s="7" t="s">
        <v>264</v>
      </c>
      <c r="E9" s="7" t="s">
        <v>32</v>
      </c>
      <c r="F9" s="7" t="s">
        <v>43</v>
      </c>
      <c r="G9" s="8" t="s">
        <v>34</v>
      </c>
      <c r="H9" s="8"/>
      <c r="I9" s="8"/>
      <c r="J9" s="8"/>
      <c r="K9" s="8"/>
      <c r="L9" s="8"/>
      <c r="M9" s="9" t="str">
        <f t="shared" si="0"/>
        <v/>
      </c>
      <c r="N9" s="7"/>
      <c r="O9" s="7"/>
    </row>
    <row r="10" spans="1:15" ht="81.75" customHeight="1" x14ac:dyDescent="0.3">
      <c r="A10" s="7" t="s">
        <v>58</v>
      </c>
      <c r="B10" s="7" t="s">
        <v>50</v>
      </c>
      <c r="C10" s="7" t="s">
        <v>59</v>
      </c>
      <c r="D10" s="7" t="s">
        <v>60</v>
      </c>
      <c r="E10" s="7" t="s">
        <v>32</v>
      </c>
      <c r="F10" s="7" t="s">
        <v>33</v>
      </c>
      <c r="G10" s="8" t="s">
        <v>34</v>
      </c>
      <c r="H10" s="8"/>
      <c r="I10" s="8"/>
      <c r="J10" s="8"/>
      <c r="K10" s="8"/>
      <c r="L10" s="8"/>
      <c r="M10" s="9" t="str">
        <f t="shared" si="0"/>
        <v/>
      </c>
      <c r="N10" s="7"/>
      <c r="O10" s="7"/>
    </row>
    <row r="11" spans="1:15" ht="81.75" customHeight="1" x14ac:dyDescent="0.3">
      <c r="A11" s="7" t="s">
        <v>61</v>
      </c>
      <c r="B11" s="7" t="s">
        <v>50</v>
      </c>
      <c r="C11" s="7" t="s">
        <v>62</v>
      </c>
      <c r="D11" s="7" t="s">
        <v>63</v>
      </c>
      <c r="E11" s="7" t="s">
        <v>32</v>
      </c>
      <c r="F11" s="7" t="s">
        <v>43</v>
      </c>
      <c r="G11" s="8" t="s">
        <v>34</v>
      </c>
      <c r="H11" s="8"/>
      <c r="I11" s="8"/>
      <c r="J11" s="8"/>
      <c r="K11" s="8"/>
      <c r="L11" s="8"/>
      <c r="M11" s="9" t="str">
        <f t="shared" si="0"/>
        <v/>
      </c>
      <c r="N11" s="7"/>
      <c r="O11" s="7"/>
    </row>
    <row r="12" spans="1:15" ht="113.25" customHeight="1" x14ac:dyDescent="0.3">
      <c r="A12" s="7" t="s">
        <v>64</v>
      </c>
      <c r="B12" s="7" t="s">
        <v>65</v>
      </c>
      <c r="C12" s="7" t="s">
        <v>66</v>
      </c>
      <c r="D12" s="7" t="s">
        <v>265</v>
      </c>
      <c r="E12" s="7" t="s">
        <v>32</v>
      </c>
      <c r="F12" s="7" t="s">
        <v>33</v>
      </c>
      <c r="G12" s="8" t="s">
        <v>34</v>
      </c>
      <c r="H12" s="8"/>
      <c r="I12" s="8"/>
      <c r="J12" s="8"/>
      <c r="K12" s="8"/>
      <c r="L12" s="8"/>
      <c r="M12" s="9" t="str">
        <f t="shared" si="0"/>
        <v/>
      </c>
      <c r="N12" s="7"/>
      <c r="O12" s="7"/>
    </row>
    <row r="13" spans="1:15" ht="113.25" customHeight="1" x14ac:dyDescent="0.3">
      <c r="A13" s="7" t="s">
        <v>67</v>
      </c>
      <c r="B13" s="7" t="s">
        <v>65</v>
      </c>
      <c r="C13" s="10" t="s">
        <v>68</v>
      </c>
      <c r="D13" s="7" t="s">
        <v>266</v>
      </c>
      <c r="E13" s="7" t="s">
        <v>32</v>
      </c>
      <c r="F13" s="7" t="s">
        <v>33</v>
      </c>
      <c r="G13" s="8" t="s">
        <v>34</v>
      </c>
      <c r="H13" s="8"/>
      <c r="I13" s="8"/>
      <c r="J13" s="8"/>
      <c r="K13" s="8"/>
      <c r="L13" s="8"/>
      <c r="M13" s="9" t="str">
        <f t="shared" si="0"/>
        <v/>
      </c>
      <c r="N13" s="7"/>
      <c r="O13" s="7"/>
    </row>
    <row r="14" spans="1:15" ht="81.75" customHeight="1" x14ac:dyDescent="0.3">
      <c r="A14" s="7" t="s">
        <v>69</v>
      </c>
      <c r="B14" s="7" t="s">
        <v>65</v>
      </c>
      <c r="C14" s="7" t="s">
        <v>70</v>
      </c>
      <c r="D14" s="7" t="s">
        <v>71</v>
      </c>
      <c r="E14" s="7" t="s">
        <v>32</v>
      </c>
      <c r="F14" s="7" t="s">
        <v>33</v>
      </c>
      <c r="G14" s="8" t="s">
        <v>34</v>
      </c>
      <c r="H14" s="8"/>
      <c r="I14" s="8"/>
      <c r="J14" s="8"/>
      <c r="K14" s="8"/>
      <c r="L14" s="8"/>
      <c r="M14" s="9" t="str">
        <f t="shared" si="0"/>
        <v/>
      </c>
      <c r="N14" s="7"/>
      <c r="O14" s="7"/>
    </row>
    <row r="15" spans="1:15" ht="81.75" customHeight="1" x14ac:dyDescent="0.3">
      <c r="A15" s="7" t="s">
        <v>72</v>
      </c>
      <c r="B15" s="7" t="s">
        <v>65</v>
      </c>
      <c r="C15" s="7" t="s">
        <v>73</v>
      </c>
      <c r="D15" s="7" t="s">
        <v>267</v>
      </c>
      <c r="E15" s="7" t="s">
        <v>32</v>
      </c>
      <c r="F15" s="7" t="s">
        <v>43</v>
      </c>
      <c r="G15" s="8" t="s">
        <v>34</v>
      </c>
      <c r="H15" s="8"/>
      <c r="I15" s="8"/>
      <c r="J15" s="8"/>
      <c r="K15" s="8"/>
      <c r="L15" s="8"/>
      <c r="M15" s="9" t="str">
        <f t="shared" si="0"/>
        <v/>
      </c>
      <c r="N15" s="7"/>
      <c r="O15" s="7"/>
    </row>
    <row r="16" spans="1:15" ht="81.75" customHeight="1" x14ac:dyDescent="0.3">
      <c r="A16" s="7" t="s">
        <v>74</v>
      </c>
      <c r="B16" s="7" t="s">
        <v>65</v>
      </c>
      <c r="C16" s="7" t="s">
        <v>75</v>
      </c>
      <c r="D16" s="7" t="s">
        <v>76</v>
      </c>
      <c r="E16" s="7" t="s">
        <v>32</v>
      </c>
      <c r="F16" s="7" t="s">
        <v>33</v>
      </c>
      <c r="G16" s="8" t="s">
        <v>34</v>
      </c>
      <c r="H16" s="8"/>
      <c r="I16" s="8"/>
      <c r="J16" s="8"/>
      <c r="K16" s="8"/>
      <c r="L16" s="8"/>
      <c r="M16" s="9" t="str">
        <f t="shared" si="0"/>
        <v/>
      </c>
      <c r="N16" s="7"/>
      <c r="O16" s="7"/>
    </row>
    <row r="17" spans="1:15" ht="81.75" customHeight="1" x14ac:dyDescent="0.3">
      <c r="A17" s="7" t="s">
        <v>77</v>
      </c>
      <c r="B17" s="7" t="s">
        <v>65</v>
      </c>
      <c r="C17" s="10" t="s">
        <v>78</v>
      </c>
      <c r="D17" s="7" t="s">
        <v>79</v>
      </c>
      <c r="E17" s="7" t="s">
        <v>32</v>
      </c>
      <c r="F17" s="7" t="s">
        <v>33</v>
      </c>
      <c r="G17" s="8" t="s">
        <v>34</v>
      </c>
      <c r="H17" s="8"/>
      <c r="I17" s="8"/>
      <c r="J17" s="8"/>
      <c r="K17" s="8"/>
      <c r="L17" s="8"/>
      <c r="M17" s="9" t="str">
        <f t="shared" si="0"/>
        <v/>
      </c>
      <c r="N17" s="7"/>
      <c r="O17" s="7"/>
    </row>
    <row r="18" spans="1:15" ht="81.75" customHeight="1" x14ac:dyDescent="0.3">
      <c r="A18" s="7" t="s">
        <v>80</v>
      </c>
      <c r="B18" s="7" t="s">
        <v>65</v>
      </c>
      <c r="C18" s="7" t="s">
        <v>81</v>
      </c>
      <c r="D18" s="7" t="s">
        <v>82</v>
      </c>
      <c r="E18" s="7" t="s">
        <v>32</v>
      </c>
      <c r="F18" s="7" t="s">
        <v>33</v>
      </c>
      <c r="G18" s="8" t="s">
        <v>34</v>
      </c>
      <c r="H18" s="8"/>
      <c r="I18" s="8"/>
      <c r="J18" s="8"/>
      <c r="K18" s="8"/>
      <c r="L18" s="8"/>
      <c r="M18" s="9" t="str">
        <f t="shared" si="0"/>
        <v/>
      </c>
      <c r="N18" s="7"/>
      <c r="O18" s="7"/>
    </row>
    <row r="19" spans="1:15" ht="81.75" customHeight="1" x14ac:dyDescent="0.3">
      <c r="A19" s="7" t="s">
        <v>83</v>
      </c>
      <c r="B19" s="7" t="s">
        <v>65</v>
      </c>
      <c r="C19" s="7" t="s">
        <v>84</v>
      </c>
      <c r="D19" s="7" t="s">
        <v>85</v>
      </c>
      <c r="E19" s="7" t="s">
        <v>32</v>
      </c>
      <c r="F19" s="7" t="s">
        <v>43</v>
      </c>
      <c r="G19" s="8" t="s">
        <v>34</v>
      </c>
      <c r="H19" s="8"/>
      <c r="I19" s="8"/>
      <c r="J19" s="8"/>
      <c r="K19" s="8"/>
      <c r="L19" s="8"/>
      <c r="M19" s="9" t="str">
        <f t="shared" si="0"/>
        <v/>
      </c>
      <c r="N19" s="7"/>
      <c r="O19" s="7"/>
    </row>
    <row r="20" spans="1:15" ht="81.75" customHeight="1" x14ac:dyDescent="0.3">
      <c r="A20" s="7" t="s">
        <v>86</v>
      </c>
      <c r="B20" s="7" t="s">
        <v>65</v>
      </c>
      <c r="C20" s="7" t="s">
        <v>87</v>
      </c>
      <c r="D20" s="7" t="s">
        <v>88</v>
      </c>
      <c r="E20" s="7" t="s">
        <v>32</v>
      </c>
      <c r="F20" s="7" t="s">
        <v>33</v>
      </c>
      <c r="G20" s="8" t="s">
        <v>34</v>
      </c>
      <c r="H20" s="8"/>
      <c r="I20" s="8"/>
      <c r="J20" s="8"/>
      <c r="K20" s="8"/>
      <c r="L20" s="8"/>
      <c r="M20" s="9" t="str">
        <f t="shared" si="0"/>
        <v/>
      </c>
      <c r="N20" s="7"/>
      <c r="O20" s="7"/>
    </row>
    <row r="21" spans="1:15" ht="81.75" customHeight="1" x14ac:dyDescent="0.3">
      <c r="A21" s="7" t="s">
        <v>89</v>
      </c>
      <c r="B21" s="7" t="s">
        <v>90</v>
      </c>
      <c r="C21" s="7" t="s">
        <v>91</v>
      </c>
      <c r="D21" s="7" t="s">
        <v>92</v>
      </c>
      <c r="E21" s="7" t="s">
        <v>32</v>
      </c>
      <c r="F21" s="7" t="s">
        <v>33</v>
      </c>
      <c r="G21" s="8" t="s">
        <v>34</v>
      </c>
      <c r="H21" s="8"/>
      <c r="I21" s="8"/>
      <c r="J21" s="8"/>
      <c r="K21" s="8"/>
      <c r="L21" s="8"/>
      <c r="M21" s="9" t="str">
        <f t="shared" si="0"/>
        <v/>
      </c>
      <c r="N21" s="7"/>
      <c r="O21" s="7"/>
    </row>
    <row r="22" spans="1:15" ht="81.75" customHeight="1" x14ac:dyDescent="0.3">
      <c r="A22" s="7" t="s">
        <v>93</v>
      </c>
      <c r="B22" s="7" t="s">
        <v>90</v>
      </c>
      <c r="C22" s="7" t="s">
        <v>94</v>
      </c>
      <c r="D22" s="7" t="s">
        <v>95</v>
      </c>
      <c r="E22" s="7" t="s">
        <v>32</v>
      </c>
      <c r="F22" s="7" t="s">
        <v>33</v>
      </c>
      <c r="G22" s="8" t="s">
        <v>34</v>
      </c>
      <c r="H22" s="8"/>
      <c r="I22" s="8"/>
      <c r="J22" s="8"/>
      <c r="K22" s="8"/>
      <c r="L22" s="8"/>
      <c r="M22" s="9" t="str">
        <f t="shared" si="0"/>
        <v/>
      </c>
      <c r="N22" s="7"/>
      <c r="O22" s="7"/>
    </row>
    <row r="23" spans="1:15" ht="81.75" customHeight="1" x14ac:dyDescent="0.3">
      <c r="A23" s="7" t="s">
        <v>96</v>
      </c>
      <c r="B23" s="7" t="s">
        <v>90</v>
      </c>
      <c r="C23" s="7" t="s">
        <v>97</v>
      </c>
      <c r="D23" s="7" t="s">
        <v>98</v>
      </c>
      <c r="E23" s="7" t="s">
        <v>32</v>
      </c>
      <c r="F23" s="7" t="s">
        <v>43</v>
      </c>
      <c r="G23" s="8" t="s">
        <v>34</v>
      </c>
      <c r="H23" s="8"/>
      <c r="I23" s="8"/>
      <c r="J23" s="8"/>
      <c r="K23" s="8"/>
      <c r="L23" s="8"/>
      <c r="M23" s="9" t="str">
        <f t="shared" si="0"/>
        <v/>
      </c>
      <c r="N23" s="7"/>
      <c r="O23" s="7"/>
    </row>
    <row r="24" spans="1:15" ht="81.75" customHeight="1" x14ac:dyDescent="0.3">
      <c r="A24" s="7" t="s">
        <v>99</v>
      </c>
      <c r="B24" s="7" t="s">
        <v>90</v>
      </c>
      <c r="C24" s="7" t="s">
        <v>100</v>
      </c>
      <c r="D24" s="7" t="s">
        <v>101</v>
      </c>
      <c r="E24" s="7" t="s">
        <v>32</v>
      </c>
      <c r="F24" s="7" t="s">
        <v>43</v>
      </c>
      <c r="G24" s="8" t="s">
        <v>34</v>
      </c>
      <c r="H24" s="8"/>
      <c r="I24" s="8"/>
      <c r="J24" s="8"/>
      <c r="K24" s="8"/>
      <c r="L24" s="8"/>
      <c r="M24" s="9" t="str">
        <f t="shared" si="0"/>
        <v/>
      </c>
      <c r="N24" s="7"/>
      <c r="O24" s="7"/>
    </row>
    <row r="25" spans="1:15" ht="81.75" customHeight="1" x14ac:dyDescent="0.3">
      <c r="A25" s="7" t="s">
        <v>102</v>
      </c>
      <c r="B25" s="7" t="s">
        <v>103</v>
      </c>
      <c r="C25" s="10" t="s">
        <v>104</v>
      </c>
      <c r="D25" s="7" t="s">
        <v>268</v>
      </c>
      <c r="E25" s="7" t="s">
        <v>32</v>
      </c>
      <c r="F25" s="7" t="s">
        <v>33</v>
      </c>
      <c r="G25" s="8" t="s">
        <v>34</v>
      </c>
      <c r="H25" s="8"/>
      <c r="I25" s="8"/>
      <c r="J25" s="8"/>
      <c r="K25" s="8"/>
      <c r="L25" s="8"/>
      <c r="M25" s="9" t="str">
        <f t="shared" si="0"/>
        <v/>
      </c>
      <c r="N25" s="7"/>
      <c r="O25" s="7"/>
    </row>
    <row r="26" spans="1:15" ht="81.75" customHeight="1" x14ac:dyDescent="0.3">
      <c r="A26" s="7" t="s">
        <v>105</v>
      </c>
      <c r="B26" s="7" t="s">
        <v>103</v>
      </c>
      <c r="C26" s="10" t="s">
        <v>106</v>
      </c>
      <c r="D26" s="7" t="s">
        <v>269</v>
      </c>
      <c r="E26" s="7" t="s">
        <v>32</v>
      </c>
      <c r="F26" s="7" t="s">
        <v>33</v>
      </c>
      <c r="G26" s="8" t="s">
        <v>34</v>
      </c>
      <c r="H26" s="8"/>
      <c r="I26" s="8"/>
      <c r="J26" s="8"/>
      <c r="K26" s="8"/>
      <c r="L26" s="8"/>
      <c r="M26" s="9" t="str">
        <f t="shared" si="0"/>
        <v/>
      </c>
      <c r="N26" s="7"/>
      <c r="O26" s="7"/>
    </row>
    <row r="27" spans="1:15" ht="81.75" customHeight="1" x14ac:dyDescent="0.3">
      <c r="A27" s="7" t="s">
        <v>107</v>
      </c>
      <c r="B27" s="7" t="s">
        <v>103</v>
      </c>
      <c r="C27" s="7" t="s">
        <v>108</v>
      </c>
      <c r="D27" s="7" t="s">
        <v>109</v>
      </c>
      <c r="E27" s="7" t="s">
        <v>32</v>
      </c>
      <c r="F27" s="7" t="s">
        <v>43</v>
      </c>
      <c r="G27" s="8" t="s">
        <v>34</v>
      </c>
      <c r="H27" s="8"/>
      <c r="I27" s="8"/>
      <c r="J27" s="8"/>
      <c r="K27" s="8"/>
      <c r="L27" s="8"/>
      <c r="M27" s="9" t="str">
        <f t="shared" si="0"/>
        <v/>
      </c>
      <c r="N27" s="7"/>
      <c r="O27" s="7"/>
    </row>
    <row r="28" spans="1:15" ht="81.75" customHeight="1" x14ac:dyDescent="0.3">
      <c r="A28" s="7" t="s">
        <v>110</v>
      </c>
      <c r="B28" s="7" t="s">
        <v>103</v>
      </c>
      <c r="C28" s="7" t="s">
        <v>111</v>
      </c>
      <c r="D28" s="7" t="s">
        <v>112</v>
      </c>
      <c r="E28" s="7" t="s">
        <v>32</v>
      </c>
      <c r="F28" s="7" t="s">
        <v>33</v>
      </c>
      <c r="G28" s="8" t="s">
        <v>34</v>
      </c>
      <c r="H28" s="8"/>
      <c r="I28" s="8"/>
      <c r="J28" s="8"/>
      <c r="K28" s="8"/>
      <c r="L28" s="8"/>
      <c r="M28" s="9" t="str">
        <f t="shared" si="0"/>
        <v/>
      </c>
      <c r="N28" s="7"/>
      <c r="O28" s="7"/>
    </row>
    <row r="29" spans="1:15" ht="81.75" customHeight="1" x14ac:dyDescent="0.3">
      <c r="A29" s="7" t="s">
        <v>113</v>
      </c>
      <c r="B29" s="7" t="s">
        <v>114</v>
      </c>
      <c r="C29" s="7" t="s">
        <v>115</v>
      </c>
      <c r="D29" s="7" t="s">
        <v>116</v>
      </c>
      <c r="E29" s="7" t="s">
        <v>32</v>
      </c>
      <c r="F29" s="7" t="s">
        <v>33</v>
      </c>
      <c r="G29" s="8" t="s">
        <v>34</v>
      </c>
      <c r="H29" s="8"/>
      <c r="I29" s="8"/>
      <c r="J29" s="8"/>
      <c r="K29" s="8"/>
      <c r="L29" s="8"/>
      <c r="M29" s="9" t="str">
        <f t="shared" si="0"/>
        <v/>
      </c>
      <c r="N29" s="7"/>
      <c r="O29" s="7"/>
    </row>
    <row r="30" spans="1:15" ht="81.75" customHeight="1" x14ac:dyDescent="0.3">
      <c r="A30" s="7" t="s">
        <v>117</v>
      </c>
      <c r="B30" s="7" t="s">
        <v>114</v>
      </c>
      <c r="C30" s="7" t="s">
        <v>118</v>
      </c>
      <c r="D30" s="7" t="s">
        <v>119</v>
      </c>
      <c r="E30" s="7" t="s">
        <v>32</v>
      </c>
      <c r="F30" s="7" t="s">
        <v>43</v>
      </c>
      <c r="G30" s="8" t="s">
        <v>34</v>
      </c>
      <c r="H30" s="8"/>
      <c r="I30" s="8"/>
      <c r="J30" s="8"/>
      <c r="K30" s="8"/>
      <c r="L30" s="8"/>
      <c r="M30" s="9" t="str">
        <f t="shared" si="0"/>
        <v/>
      </c>
      <c r="N30" s="7"/>
      <c r="O30" s="7"/>
    </row>
    <row r="31" spans="1:15" ht="81.75" customHeight="1" x14ac:dyDescent="0.3">
      <c r="A31" s="7" t="s">
        <v>120</v>
      </c>
      <c r="B31" s="7" t="s">
        <v>114</v>
      </c>
      <c r="C31" s="7" t="s">
        <v>121</v>
      </c>
      <c r="D31" s="7" t="s">
        <v>122</v>
      </c>
      <c r="E31" s="7" t="s">
        <v>32</v>
      </c>
      <c r="F31" s="7" t="s">
        <v>33</v>
      </c>
      <c r="G31" s="8" t="s">
        <v>34</v>
      </c>
      <c r="H31" s="8"/>
      <c r="I31" s="8"/>
      <c r="J31" s="8"/>
      <c r="K31" s="8"/>
      <c r="L31" s="8"/>
      <c r="M31" s="9" t="str">
        <f t="shared" si="0"/>
        <v/>
      </c>
      <c r="N31" s="7"/>
      <c r="O31" s="7"/>
    </row>
    <row r="32" spans="1:15" ht="81.75" customHeight="1" x14ac:dyDescent="0.3">
      <c r="A32" s="7" t="s">
        <v>123</v>
      </c>
      <c r="B32" s="7" t="s">
        <v>124</v>
      </c>
      <c r="C32" s="7" t="s">
        <v>125</v>
      </c>
      <c r="D32" s="7" t="s">
        <v>126</v>
      </c>
      <c r="E32" s="7" t="s">
        <v>32</v>
      </c>
      <c r="F32" s="7" t="s">
        <v>33</v>
      </c>
      <c r="G32" s="8" t="s">
        <v>34</v>
      </c>
      <c r="H32" s="8"/>
      <c r="I32" s="8"/>
      <c r="J32" s="8"/>
      <c r="K32" s="8"/>
      <c r="L32" s="8"/>
      <c r="M32" s="9" t="str">
        <f t="shared" si="0"/>
        <v/>
      </c>
      <c r="N32" s="7"/>
      <c r="O32" s="7"/>
    </row>
    <row r="33" spans="1:15" s="13" customFormat="1" ht="81.75" customHeight="1" x14ac:dyDescent="0.3">
      <c r="A33" s="7" t="s">
        <v>127</v>
      </c>
      <c r="B33" s="10" t="s">
        <v>124</v>
      </c>
      <c r="C33" s="10" t="s">
        <v>128</v>
      </c>
      <c r="D33" s="10" t="s">
        <v>129</v>
      </c>
      <c r="E33" s="10" t="s">
        <v>32</v>
      </c>
      <c r="F33" s="10" t="s">
        <v>33</v>
      </c>
      <c r="G33" s="11" t="s">
        <v>34</v>
      </c>
      <c r="H33" s="11"/>
      <c r="I33" s="11"/>
      <c r="J33" s="11"/>
      <c r="K33" s="11"/>
      <c r="L33" s="11"/>
      <c r="M33" s="12" t="str">
        <f t="shared" si="0"/>
        <v/>
      </c>
      <c r="N33" s="10"/>
      <c r="O33" s="10"/>
    </row>
    <row r="34" spans="1:15" ht="81.75" customHeight="1" x14ac:dyDescent="0.3">
      <c r="A34" s="7" t="s">
        <v>130</v>
      </c>
      <c r="B34" s="7" t="s">
        <v>124</v>
      </c>
      <c r="C34" s="7" t="s">
        <v>131</v>
      </c>
      <c r="D34" s="7" t="s">
        <v>132</v>
      </c>
      <c r="E34" s="7" t="s">
        <v>32</v>
      </c>
      <c r="F34" s="7" t="s">
        <v>33</v>
      </c>
      <c r="G34" s="8" t="s">
        <v>34</v>
      </c>
      <c r="H34" s="8"/>
      <c r="I34" s="8"/>
      <c r="J34" s="8"/>
      <c r="K34" s="8"/>
      <c r="L34" s="8"/>
      <c r="M34" s="9" t="str">
        <f t="shared" ref="M34:M64" si="1">IF(G34="Cumple",1,IF(G34="Cumple parcialmente",0.5,IF(G34="No cumple",0,"")))</f>
        <v/>
      </c>
      <c r="N34" s="7"/>
      <c r="O34" s="7"/>
    </row>
    <row r="35" spans="1:15" ht="81.75" customHeight="1" x14ac:dyDescent="0.3">
      <c r="A35" s="7" t="s">
        <v>133</v>
      </c>
      <c r="B35" s="7" t="s">
        <v>124</v>
      </c>
      <c r="C35" s="7" t="s">
        <v>134</v>
      </c>
      <c r="D35" s="7" t="s">
        <v>135</v>
      </c>
      <c r="E35" s="7" t="s">
        <v>32</v>
      </c>
      <c r="F35" s="7" t="s">
        <v>43</v>
      </c>
      <c r="G35" s="8" t="s">
        <v>34</v>
      </c>
      <c r="H35" s="8"/>
      <c r="I35" s="8"/>
      <c r="J35" s="8"/>
      <c r="K35" s="8"/>
      <c r="L35" s="8"/>
      <c r="M35" s="9" t="str">
        <f t="shared" si="1"/>
        <v/>
      </c>
      <c r="N35" s="7"/>
      <c r="O35" s="7"/>
    </row>
    <row r="36" spans="1:15" ht="81.75" customHeight="1" x14ac:dyDescent="0.3">
      <c r="A36" s="7" t="s">
        <v>136</v>
      </c>
      <c r="B36" s="7" t="s">
        <v>124</v>
      </c>
      <c r="C36" s="7" t="s">
        <v>137</v>
      </c>
      <c r="D36" s="7" t="s">
        <v>138</v>
      </c>
      <c r="E36" s="7" t="s">
        <v>32</v>
      </c>
      <c r="F36" s="7" t="s">
        <v>43</v>
      </c>
      <c r="G36" s="8" t="s">
        <v>34</v>
      </c>
      <c r="H36" s="8"/>
      <c r="I36" s="8"/>
      <c r="J36" s="8"/>
      <c r="K36" s="8"/>
      <c r="L36" s="8"/>
      <c r="M36" s="9" t="str">
        <f t="shared" si="1"/>
        <v/>
      </c>
      <c r="N36" s="7"/>
      <c r="O36" s="7"/>
    </row>
    <row r="37" spans="1:15" ht="81.75" customHeight="1" x14ac:dyDescent="0.3">
      <c r="A37" s="7" t="s">
        <v>139</v>
      </c>
      <c r="B37" s="7" t="s">
        <v>140</v>
      </c>
      <c r="C37" s="10" t="s">
        <v>141</v>
      </c>
      <c r="D37" s="7" t="s">
        <v>270</v>
      </c>
      <c r="E37" s="7" t="s">
        <v>32</v>
      </c>
      <c r="F37" s="7" t="s">
        <v>33</v>
      </c>
      <c r="G37" s="8" t="s">
        <v>34</v>
      </c>
      <c r="H37" s="8"/>
      <c r="I37" s="8"/>
      <c r="J37" s="8"/>
      <c r="K37" s="8"/>
      <c r="L37" s="8"/>
      <c r="M37" s="9" t="str">
        <f t="shared" si="1"/>
        <v/>
      </c>
      <c r="N37" s="7"/>
      <c r="O37" s="7"/>
    </row>
    <row r="38" spans="1:15" ht="81.75" customHeight="1" x14ac:dyDescent="0.3">
      <c r="A38" s="7" t="s">
        <v>142</v>
      </c>
      <c r="B38" s="7" t="s">
        <v>140</v>
      </c>
      <c r="C38" s="7" t="s">
        <v>143</v>
      </c>
      <c r="D38" s="7" t="s">
        <v>144</v>
      </c>
      <c r="E38" s="7" t="s">
        <v>32</v>
      </c>
      <c r="F38" s="7" t="s">
        <v>33</v>
      </c>
      <c r="G38" s="8" t="s">
        <v>34</v>
      </c>
      <c r="H38" s="8"/>
      <c r="I38" s="8"/>
      <c r="J38" s="8"/>
      <c r="K38" s="8"/>
      <c r="L38" s="8"/>
      <c r="M38" s="9" t="str">
        <f t="shared" si="1"/>
        <v/>
      </c>
      <c r="N38" s="7"/>
      <c r="O38" s="7"/>
    </row>
    <row r="39" spans="1:15" ht="81.75" customHeight="1" x14ac:dyDescent="0.3">
      <c r="A39" s="7" t="s">
        <v>145</v>
      </c>
      <c r="B39" s="7" t="s">
        <v>140</v>
      </c>
      <c r="C39" s="10" t="s">
        <v>146</v>
      </c>
      <c r="D39" s="7" t="s">
        <v>147</v>
      </c>
      <c r="E39" s="7" t="s">
        <v>32</v>
      </c>
      <c r="F39" s="7" t="s">
        <v>33</v>
      </c>
      <c r="G39" s="8" t="s">
        <v>34</v>
      </c>
      <c r="H39" s="8"/>
      <c r="I39" s="8"/>
      <c r="J39" s="8"/>
      <c r="K39" s="8"/>
      <c r="L39" s="8"/>
      <c r="M39" s="9" t="str">
        <f t="shared" si="1"/>
        <v/>
      </c>
      <c r="N39" s="7"/>
      <c r="O39" s="7"/>
    </row>
    <row r="40" spans="1:15" ht="81.75" customHeight="1" x14ac:dyDescent="0.3">
      <c r="A40" s="7" t="s">
        <v>148</v>
      </c>
      <c r="B40" s="7" t="s">
        <v>140</v>
      </c>
      <c r="C40" s="7" t="s">
        <v>149</v>
      </c>
      <c r="D40" s="7" t="s">
        <v>150</v>
      </c>
      <c r="E40" s="7" t="s">
        <v>32</v>
      </c>
      <c r="F40" s="7" t="s">
        <v>33</v>
      </c>
      <c r="G40" s="8" t="s">
        <v>34</v>
      </c>
      <c r="H40" s="8"/>
      <c r="I40" s="8"/>
      <c r="J40" s="8"/>
      <c r="K40" s="8"/>
      <c r="L40" s="8"/>
      <c r="M40" s="9" t="str">
        <f t="shared" si="1"/>
        <v/>
      </c>
      <c r="N40" s="7"/>
      <c r="O40" s="7"/>
    </row>
    <row r="41" spans="1:15" ht="141" customHeight="1" x14ac:dyDescent="0.3">
      <c r="A41" s="7" t="s">
        <v>151</v>
      </c>
      <c r="B41" s="7" t="s">
        <v>140</v>
      </c>
      <c r="C41" s="10" t="s">
        <v>152</v>
      </c>
      <c r="D41" s="7" t="s">
        <v>273</v>
      </c>
      <c r="E41" s="7" t="s">
        <v>32</v>
      </c>
      <c r="F41" s="7" t="s">
        <v>33</v>
      </c>
      <c r="G41" s="8" t="s">
        <v>34</v>
      </c>
      <c r="H41" s="8"/>
      <c r="I41" s="8"/>
      <c r="J41" s="8"/>
      <c r="K41" s="8"/>
      <c r="L41" s="8"/>
      <c r="M41" s="9" t="str">
        <f t="shared" si="1"/>
        <v/>
      </c>
      <c r="N41" s="7"/>
      <c r="O41" s="7"/>
    </row>
    <row r="42" spans="1:15" ht="81.75" customHeight="1" x14ac:dyDescent="0.3">
      <c r="A42" s="7" t="s">
        <v>153</v>
      </c>
      <c r="B42" s="7" t="s">
        <v>140</v>
      </c>
      <c r="C42" s="7" t="s">
        <v>154</v>
      </c>
      <c r="D42" s="7" t="s">
        <v>155</v>
      </c>
      <c r="E42" s="7" t="s">
        <v>32</v>
      </c>
      <c r="F42" s="7" t="s">
        <v>33</v>
      </c>
      <c r="G42" s="8" t="s">
        <v>34</v>
      </c>
      <c r="H42" s="8"/>
      <c r="I42" s="8"/>
      <c r="J42" s="8"/>
      <c r="K42" s="8"/>
      <c r="L42" s="8"/>
      <c r="M42" s="9" t="str">
        <f t="shared" si="1"/>
        <v/>
      </c>
      <c r="N42" s="7"/>
      <c r="O42" s="7"/>
    </row>
    <row r="43" spans="1:15" ht="81.75" customHeight="1" x14ac:dyDescent="0.3">
      <c r="A43" s="7" t="s">
        <v>156</v>
      </c>
      <c r="B43" s="7" t="s">
        <v>157</v>
      </c>
      <c r="C43" s="7" t="s">
        <v>158</v>
      </c>
      <c r="D43" s="7" t="s">
        <v>159</v>
      </c>
      <c r="E43" s="7" t="s">
        <v>32</v>
      </c>
      <c r="F43" s="7" t="s">
        <v>33</v>
      </c>
      <c r="G43" s="8" t="s">
        <v>34</v>
      </c>
      <c r="H43" s="8"/>
      <c r="I43" s="8"/>
      <c r="J43" s="8"/>
      <c r="K43" s="8"/>
      <c r="L43" s="8"/>
      <c r="M43" s="9" t="str">
        <f t="shared" si="1"/>
        <v/>
      </c>
      <c r="N43" s="7"/>
      <c r="O43" s="7"/>
    </row>
    <row r="44" spans="1:15" ht="81.75" customHeight="1" x14ac:dyDescent="0.3">
      <c r="A44" s="7" t="s">
        <v>160</v>
      </c>
      <c r="B44" s="7" t="s">
        <v>157</v>
      </c>
      <c r="C44" s="7" t="s">
        <v>161</v>
      </c>
      <c r="D44" s="7" t="s">
        <v>162</v>
      </c>
      <c r="E44" s="7" t="s">
        <v>32</v>
      </c>
      <c r="F44" s="7" t="s">
        <v>43</v>
      </c>
      <c r="G44" s="8" t="s">
        <v>34</v>
      </c>
      <c r="H44" s="8"/>
      <c r="I44" s="8"/>
      <c r="J44" s="8"/>
      <c r="K44" s="8"/>
      <c r="L44" s="8"/>
      <c r="M44" s="9" t="str">
        <f t="shared" si="1"/>
        <v/>
      </c>
      <c r="N44" s="7"/>
      <c r="O44" s="7"/>
    </row>
    <row r="45" spans="1:15" ht="81.75" customHeight="1" x14ac:dyDescent="0.3">
      <c r="A45" s="7" t="s">
        <v>163</v>
      </c>
      <c r="B45" s="7" t="s">
        <v>157</v>
      </c>
      <c r="C45" s="7" t="s">
        <v>164</v>
      </c>
      <c r="D45" s="7" t="s">
        <v>165</v>
      </c>
      <c r="E45" s="7" t="s">
        <v>32</v>
      </c>
      <c r="F45" s="7" t="s">
        <v>43</v>
      </c>
      <c r="G45" s="8" t="s">
        <v>34</v>
      </c>
      <c r="H45" s="8"/>
      <c r="I45" s="8"/>
      <c r="J45" s="8"/>
      <c r="K45" s="8"/>
      <c r="L45" s="8"/>
      <c r="M45" s="9" t="str">
        <f t="shared" si="1"/>
        <v/>
      </c>
      <c r="N45" s="7"/>
      <c r="O45" s="7"/>
    </row>
    <row r="46" spans="1:15" ht="81.75" customHeight="1" x14ac:dyDescent="0.3">
      <c r="A46" s="7" t="s">
        <v>166</v>
      </c>
      <c r="B46" s="7" t="s">
        <v>157</v>
      </c>
      <c r="C46" s="7" t="s">
        <v>167</v>
      </c>
      <c r="D46" s="7" t="s">
        <v>168</v>
      </c>
      <c r="E46" s="7" t="s">
        <v>32</v>
      </c>
      <c r="F46" s="7" t="s">
        <v>33</v>
      </c>
      <c r="G46" s="8" t="s">
        <v>34</v>
      </c>
      <c r="H46" s="8"/>
      <c r="I46" s="8"/>
      <c r="J46" s="8"/>
      <c r="K46" s="8"/>
      <c r="L46" s="8"/>
      <c r="M46" s="9" t="str">
        <f t="shared" si="1"/>
        <v/>
      </c>
      <c r="N46" s="7"/>
      <c r="O46" s="7"/>
    </row>
    <row r="47" spans="1:15" ht="81.75" customHeight="1" x14ac:dyDescent="0.3">
      <c r="A47" s="7" t="s">
        <v>169</v>
      </c>
      <c r="B47" s="7" t="s">
        <v>157</v>
      </c>
      <c r="C47" s="7" t="s">
        <v>170</v>
      </c>
      <c r="D47" s="7" t="s">
        <v>171</v>
      </c>
      <c r="E47" s="7" t="s">
        <v>32</v>
      </c>
      <c r="F47" s="7" t="s">
        <v>33</v>
      </c>
      <c r="G47" s="8" t="s">
        <v>34</v>
      </c>
      <c r="H47" s="8"/>
      <c r="I47" s="8"/>
      <c r="J47" s="8"/>
      <c r="K47" s="8"/>
      <c r="L47" s="8"/>
      <c r="M47" s="9" t="str">
        <f t="shared" si="1"/>
        <v/>
      </c>
      <c r="N47" s="7"/>
      <c r="O47" s="7"/>
    </row>
    <row r="48" spans="1:15" ht="81.75" customHeight="1" x14ac:dyDescent="0.3">
      <c r="A48" s="7" t="s">
        <v>172</v>
      </c>
      <c r="B48" s="7" t="s">
        <v>157</v>
      </c>
      <c r="C48" s="7" t="s">
        <v>173</v>
      </c>
      <c r="D48" s="7" t="s">
        <v>174</v>
      </c>
      <c r="E48" s="7" t="s">
        <v>32</v>
      </c>
      <c r="F48" s="7" t="s">
        <v>43</v>
      </c>
      <c r="G48" s="8" t="s">
        <v>34</v>
      </c>
      <c r="H48" s="8"/>
      <c r="I48" s="8"/>
      <c r="J48" s="8"/>
      <c r="K48" s="8"/>
      <c r="L48" s="8"/>
      <c r="M48" s="9" t="str">
        <f t="shared" si="1"/>
        <v/>
      </c>
      <c r="N48" s="7"/>
      <c r="O48" s="7"/>
    </row>
    <row r="49" spans="1:15" ht="81.75" customHeight="1" x14ac:dyDescent="0.3">
      <c r="A49" s="7" t="s">
        <v>175</v>
      </c>
      <c r="B49" s="7" t="s">
        <v>157</v>
      </c>
      <c r="C49" s="7" t="s">
        <v>176</v>
      </c>
      <c r="D49" s="7" t="s">
        <v>177</v>
      </c>
      <c r="E49" s="7" t="s">
        <v>32</v>
      </c>
      <c r="F49" s="7" t="s">
        <v>43</v>
      </c>
      <c r="G49" s="8" t="s">
        <v>34</v>
      </c>
      <c r="H49" s="8"/>
      <c r="I49" s="8"/>
      <c r="J49" s="8"/>
      <c r="K49" s="8"/>
      <c r="L49" s="8"/>
      <c r="M49" s="9" t="str">
        <f t="shared" si="1"/>
        <v/>
      </c>
      <c r="N49" s="7"/>
      <c r="O49" s="7"/>
    </row>
    <row r="50" spans="1:15" ht="81.75" customHeight="1" x14ac:dyDescent="0.3">
      <c r="A50" s="7" t="s">
        <v>178</v>
      </c>
      <c r="B50" s="7" t="s">
        <v>157</v>
      </c>
      <c r="C50" s="7" t="s">
        <v>179</v>
      </c>
      <c r="D50" s="7" t="s">
        <v>180</v>
      </c>
      <c r="E50" s="7" t="s">
        <v>32</v>
      </c>
      <c r="F50" s="7" t="s">
        <v>33</v>
      </c>
      <c r="G50" s="8" t="s">
        <v>34</v>
      </c>
      <c r="H50" s="8"/>
      <c r="I50" s="8"/>
      <c r="J50" s="8"/>
      <c r="K50" s="8"/>
      <c r="L50" s="8"/>
      <c r="M50" s="9" t="str">
        <f t="shared" si="1"/>
        <v/>
      </c>
      <c r="N50" s="7"/>
      <c r="O50" s="7"/>
    </row>
    <row r="51" spans="1:15" ht="81.75" customHeight="1" x14ac:dyDescent="0.3">
      <c r="A51" s="7" t="s">
        <v>181</v>
      </c>
      <c r="B51" s="7" t="s">
        <v>182</v>
      </c>
      <c r="C51" s="7" t="s">
        <v>183</v>
      </c>
      <c r="D51" s="7" t="s">
        <v>184</v>
      </c>
      <c r="E51" s="7" t="s">
        <v>32</v>
      </c>
      <c r="F51" s="7" t="s">
        <v>43</v>
      </c>
      <c r="G51" s="8" t="s">
        <v>34</v>
      </c>
      <c r="H51" s="8"/>
      <c r="I51" s="8"/>
      <c r="J51" s="8"/>
      <c r="K51" s="8"/>
      <c r="L51" s="8"/>
      <c r="M51" s="9" t="str">
        <f t="shared" si="1"/>
        <v/>
      </c>
      <c r="N51" s="7"/>
      <c r="O51" s="7"/>
    </row>
    <row r="52" spans="1:15" ht="81.75" customHeight="1" x14ac:dyDescent="0.3">
      <c r="A52" s="7" t="s">
        <v>185</v>
      </c>
      <c r="B52" s="7" t="s">
        <v>182</v>
      </c>
      <c r="C52" s="7" t="s">
        <v>186</v>
      </c>
      <c r="D52" s="7" t="s">
        <v>187</v>
      </c>
      <c r="E52" s="7" t="s">
        <v>32</v>
      </c>
      <c r="F52" s="7" t="s">
        <v>43</v>
      </c>
      <c r="G52" s="8" t="s">
        <v>34</v>
      </c>
      <c r="H52" s="8"/>
      <c r="I52" s="8"/>
      <c r="J52" s="8"/>
      <c r="K52" s="8"/>
      <c r="L52" s="8"/>
      <c r="M52" s="9" t="str">
        <f t="shared" si="1"/>
        <v/>
      </c>
      <c r="N52" s="7"/>
      <c r="O52" s="7"/>
    </row>
    <row r="53" spans="1:15" ht="81.75" customHeight="1" x14ac:dyDescent="0.3">
      <c r="A53" s="7" t="s">
        <v>188</v>
      </c>
      <c r="B53" s="7" t="s">
        <v>182</v>
      </c>
      <c r="C53" s="7" t="s">
        <v>189</v>
      </c>
      <c r="D53" s="7" t="s">
        <v>272</v>
      </c>
      <c r="E53" s="7" t="s">
        <v>32</v>
      </c>
      <c r="F53" s="7" t="s">
        <v>43</v>
      </c>
      <c r="G53" s="8" t="s">
        <v>34</v>
      </c>
      <c r="H53" s="8"/>
      <c r="I53" s="8"/>
      <c r="J53" s="8"/>
      <c r="K53" s="8"/>
      <c r="L53" s="8"/>
      <c r="M53" s="9" t="str">
        <f t="shared" si="1"/>
        <v/>
      </c>
      <c r="N53" s="7"/>
      <c r="O53" s="7"/>
    </row>
    <row r="54" spans="1:15" ht="81.75" customHeight="1" x14ac:dyDescent="0.3">
      <c r="A54" s="7" t="s">
        <v>190</v>
      </c>
      <c r="B54" s="7" t="s">
        <v>182</v>
      </c>
      <c r="C54" s="7" t="s">
        <v>191</v>
      </c>
      <c r="D54" s="7" t="s">
        <v>192</v>
      </c>
      <c r="E54" s="7" t="s">
        <v>32</v>
      </c>
      <c r="F54" s="7" t="s">
        <v>33</v>
      </c>
      <c r="G54" s="8" t="s">
        <v>34</v>
      </c>
      <c r="H54" s="8"/>
      <c r="I54" s="8"/>
      <c r="J54" s="8"/>
      <c r="K54" s="8"/>
      <c r="L54" s="8"/>
      <c r="M54" s="9" t="str">
        <f t="shared" si="1"/>
        <v/>
      </c>
      <c r="N54" s="7"/>
      <c r="O54" s="7"/>
    </row>
    <row r="55" spans="1:15" ht="81.75" customHeight="1" x14ac:dyDescent="0.3">
      <c r="A55" s="7" t="s">
        <v>193</v>
      </c>
      <c r="B55" s="7" t="s">
        <v>182</v>
      </c>
      <c r="C55" s="7" t="s">
        <v>194</v>
      </c>
      <c r="D55" s="7" t="s">
        <v>195</v>
      </c>
      <c r="E55" s="7" t="s">
        <v>32</v>
      </c>
      <c r="F55" s="7" t="s">
        <v>33</v>
      </c>
      <c r="G55" s="8" t="s">
        <v>34</v>
      </c>
      <c r="H55" s="8"/>
      <c r="I55" s="8"/>
      <c r="J55" s="8"/>
      <c r="K55" s="8"/>
      <c r="L55" s="8"/>
      <c r="M55" s="9" t="str">
        <f t="shared" si="1"/>
        <v/>
      </c>
      <c r="N55" s="7"/>
      <c r="O55" s="7"/>
    </row>
    <row r="56" spans="1:15" ht="81.75" customHeight="1" x14ac:dyDescent="0.3">
      <c r="A56" s="7" t="s">
        <v>196</v>
      </c>
      <c r="B56" s="7" t="s">
        <v>182</v>
      </c>
      <c r="C56" s="7" t="s">
        <v>197</v>
      </c>
      <c r="D56" s="7" t="s">
        <v>198</v>
      </c>
      <c r="E56" s="7" t="s">
        <v>32</v>
      </c>
      <c r="F56" s="7" t="s">
        <v>43</v>
      </c>
      <c r="G56" s="8" t="s">
        <v>34</v>
      </c>
      <c r="H56" s="8"/>
      <c r="I56" s="8"/>
      <c r="J56" s="8"/>
      <c r="K56" s="8"/>
      <c r="L56" s="8"/>
      <c r="M56" s="9" t="str">
        <f t="shared" si="1"/>
        <v/>
      </c>
      <c r="N56" s="7"/>
      <c r="O56" s="7"/>
    </row>
    <row r="57" spans="1:15" ht="93.6" customHeight="1" x14ac:dyDescent="0.3">
      <c r="A57" s="7" t="s">
        <v>199</v>
      </c>
      <c r="B57" s="7" t="s">
        <v>200</v>
      </c>
      <c r="C57" s="7" t="s">
        <v>201</v>
      </c>
      <c r="D57" s="7" t="s">
        <v>275</v>
      </c>
      <c r="E57" s="7" t="s">
        <v>32</v>
      </c>
      <c r="F57" s="7" t="s">
        <v>33</v>
      </c>
      <c r="G57" s="8" t="s">
        <v>34</v>
      </c>
      <c r="H57" s="8"/>
      <c r="I57" s="8"/>
      <c r="J57" s="8"/>
      <c r="K57" s="8"/>
      <c r="L57" s="8"/>
      <c r="M57" s="9" t="str">
        <f t="shared" si="1"/>
        <v/>
      </c>
      <c r="N57" s="7"/>
      <c r="O57" s="7"/>
    </row>
    <row r="58" spans="1:15" ht="81.75" customHeight="1" x14ac:dyDescent="0.3">
      <c r="A58" s="7" t="s">
        <v>202</v>
      </c>
      <c r="B58" s="7" t="s">
        <v>200</v>
      </c>
      <c r="C58" s="7" t="s">
        <v>203</v>
      </c>
      <c r="D58" s="7" t="s">
        <v>204</v>
      </c>
      <c r="E58" s="7" t="s">
        <v>32</v>
      </c>
      <c r="F58" s="7" t="s">
        <v>33</v>
      </c>
      <c r="G58" s="8" t="s">
        <v>34</v>
      </c>
      <c r="H58" s="8"/>
      <c r="I58" s="8"/>
      <c r="J58" s="8"/>
      <c r="K58" s="8"/>
      <c r="L58" s="8"/>
      <c r="M58" s="9" t="str">
        <f t="shared" si="1"/>
        <v/>
      </c>
      <c r="N58" s="7"/>
      <c r="O58" s="7"/>
    </row>
    <row r="59" spans="1:15" ht="81.75" customHeight="1" x14ac:dyDescent="0.3">
      <c r="A59" s="7" t="s">
        <v>205</v>
      </c>
      <c r="B59" s="7" t="s">
        <v>200</v>
      </c>
      <c r="C59" s="10" t="s">
        <v>206</v>
      </c>
      <c r="D59" s="7" t="s">
        <v>274</v>
      </c>
      <c r="E59" s="7" t="s">
        <v>32</v>
      </c>
      <c r="F59" s="7" t="s">
        <v>43</v>
      </c>
      <c r="G59" s="8" t="s">
        <v>34</v>
      </c>
      <c r="H59" s="8"/>
      <c r="I59" s="8"/>
      <c r="J59" s="8"/>
      <c r="K59" s="8"/>
      <c r="L59" s="8"/>
      <c r="M59" s="9" t="str">
        <f t="shared" si="1"/>
        <v/>
      </c>
      <c r="N59" s="7"/>
      <c r="O59" s="7"/>
    </row>
    <row r="60" spans="1:15" ht="81.75" customHeight="1" x14ac:dyDescent="0.3">
      <c r="A60" s="7" t="s">
        <v>207</v>
      </c>
      <c r="B60" s="7" t="s">
        <v>208</v>
      </c>
      <c r="C60" s="7" t="s">
        <v>209</v>
      </c>
      <c r="D60" s="7" t="s">
        <v>210</v>
      </c>
      <c r="E60" s="7" t="s">
        <v>32</v>
      </c>
      <c r="F60" s="7" t="s">
        <v>43</v>
      </c>
      <c r="G60" s="8" t="s">
        <v>34</v>
      </c>
      <c r="H60" s="8"/>
      <c r="I60" s="8"/>
      <c r="J60" s="8"/>
      <c r="K60" s="8"/>
      <c r="L60" s="8"/>
      <c r="M60" s="9" t="str">
        <f t="shared" si="1"/>
        <v/>
      </c>
      <c r="N60" s="7"/>
      <c r="O60" s="7"/>
    </row>
    <row r="61" spans="1:15" ht="81.75" customHeight="1" x14ac:dyDescent="0.3">
      <c r="A61" s="7" t="s">
        <v>211</v>
      </c>
      <c r="B61" s="7" t="s">
        <v>208</v>
      </c>
      <c r="C61" s="7" t="s">
        <v>212</v>
      </c>
      <c r="D61" s="7" t="s">
        <v>213</v>
      </c>
      <c r="E61" s="7" t="s">
        <v>32</v>
      </c>
      <c r="F61" s="7" t="s">
        <v>43</v>
      </c>
      <c r="G61" s="8" t="s">
        <v>34</v>
      </c>
      <c r="H61" s="24"/>
      <c r="I61" s="8"/>
      <c r="J61" s="8"/>
      <c r="K61" s="8"/>
      <c r="L61" s="8"/>
      <c r="M61" s="9" t="str">
        <f t="shared" si="1"/>
        <v/>
      </c>
      <c r="N61" s="7"/>
      <c r="O61" s="7"/>
    </row>
    <row r="62" spans="1:15" ht="81.75" customHeight="1" x14ac:dyDescent="0.3">
      <c r="A62" s="7" t="s">
        <v>214</v>
      </c>
      <c r="B62" s="7" t="s">
        <v>208</v>
      </c>
      <c r="C62" s="7" t="s">
        <v>215</v>
      </c>
      <c r="D62" s="7" t="s">
        <v>271</v>
      </c>
      <c r="E62" s="7" t="s">
        <v>32</v>
      </c>
      <c r="F62" s="7" t="s">
        <v>43</v>
      </c>
      <c r="G62" s="8" t="s">
        <v>34</v>
      </c>
      <c r="H62" s="8"/>
      <c r="I62" s="8"/>
      <c r="J62" s="8"/>
      <c r="K62" s="8"/>
      <c r="L62" s="8"/>
      <c r="M62" s="9" t="str">
        <f t="shared" si="1"/>
        <v/>
      </c>
      <c r="N62" s="7"/>
      <c r="O62" s="7"/>
    </row>
    <row r="63" spans="1:15" ht="81.75" customHeight="1" x14ac:dyDescent="0.3">
      <c r="A63" s="7" t="s">
        <v>216</v>
      </c>
      <c r="B63" s="7" t="s">
        <v>217</v>
      </c>
      <c r="C63" s="7" t="s">
        <v>218</v>
      </c>
      <c r="D63" s="7" t="s">
        <v>219</v>
      </c>
      <c r="E63" s="7" t="s">
        <v>32</v>
      </c>
      <c r="F63" s="7" t="s">
        <v>33</v>
      </c>
      <c r="G63" s="8" t="s">
        <v>34</v>
      </c>
      <c r="H63" s="8"/>
      <c r="I63" s="8"/>
      <c r="J63" s="8"/>
      <c r="K63" s="8"/>
      <c r="L63" s="8"/>
      <c r="M63" s="9" t="str">
        <f t="shared" si="1"/>
        <v/>
      </c>
      <c r="N63" s="7"/>
      <c r="O63" s="7"/>
    </row>
    <row r="64" spans="1:15" ht="81.75" customHeight="1" x14ac:dyDescent="0.3">
      <c r="A64" s="7" t="s">
        <v>220</v>
      </c>
      <c r="B64" s="7" t="s">
        <v>217</v>
      </c>
      <c r="C64" s="7" t="s">
        <v>221</v>
      </c>
      <c r="D64" s="7" t="s">
        <v>222</v>
      </c>
      <c r="E64" s="7" t="s">
        <v>32</v>
      </c>
      <c r="F64" s="7" t="s">
        <v>43</v>
      </c>
      <c r="G64" s="8" t="s">
        <v>34</v>
      </c>
      <c r="H64" s="8"/>
      <c r="I64" s="8"/>
      <c r="J64" s="8"/>
      <c r="K64" s="8"/>
      <c r="L64" s="8"/>
      <c r="M64" s="9" t="str">
        <f t="shared" si="1"/>
        <v/>
      </c>
      <c r="N64" s="7"/>
      <c r="O64" s="7"/>
    </row>
  </sheetData>
  <phoneticPr fontId="15" type="noConversion"/>
  <conditionalFormatting sqref="G2:G7 G9:G64">
    <cfRule type="expression" dxfId="3" priority="2">
      <formula>G2="Cumple"</formula>
    </cfRule>
    <cfRule type="expression" dxfId="2" priority="3">
      <formula>G2="Cumple parcialmente"</formula>
    </cfRule>
    <cfRule type="expression" dxfId="1" priority="4">
      <formula>G2="No cumple"</formula>
    </cfRule>
    <cfRule type="expression" dxfId="0" priority="5">
      <formula>G2="No aplica"</formula>
    </cfRule>
  </conditionalFormatting>
  <dataValidations count="2">
    <dataValidation type="list" sqref="G2:G64" xr:uid="{00000000-0002-0000-0100-000000000000}">
      <formula1>"Seleccione...,Cumple,Cumple parcialmente,No cumple,No aplica"</formula1>
      <formula2>0</formula2>
    </dataValidation>
    <dataValidation type="list" allowBlank="1" sqref="N2:N64" xr:uid="{00000000-0002-0000-0100-000001000000}">
      <formula1>"Pendiente,Aceptado,Requiere aclaración,No aceptado"</formula1>
      <formula2>0</formula2>
    </dataValidation>
  </dataValidations>
  <pageMargins left="0.75" right="0.75" top="1" bottom="1" header="0.511811023622047" footer="0.511811023622047"/>
  <pageSetup paperSize="9" orientation="portrait" horizontalDpi="300" verticalDpi="300"/>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showGridLines="0" zoomScaleNormal="100" workbookViewId="0"/>
  </sheetViews>
  <sheetFormatPr baseColWidth="10" defaultColWidth="8.88671875" defaultRowHeight="14.4" x14ac:dyDescent="0.3"/>
  <cols>
    <col min="1" max="1" width="125" customWidth="1"/>
    <col min="2" max="2" width="80" customWidth="1"/>
  </cols>
  <sheetData>
    <row r="1" spans="1:2" ht="27.75" customHeight="1" x14ac:dyDescent="0.3">
      <c r="A1" s="15" t="s">
        <v>223</v>
      </c>
      <c r="B1" s="1"/>
    </row>
    <row r="2" spans="1:2" x14ac:dyDescent="0.3">
      <c r="A2" s="1"/>
      <c r="B2" s="1"/>
    </row>
    <row r="3" spans="1:2" ht="15" customHeight="1" x14ac:dyDescent="0.3">
      <c r="A3" s="16" t="s">
        <v>224</v>
      </c>
      <c r="B3" s="1"/>
    </row>
    <row r="4" spans="1:2" ht="28.5" customHeight="1" x14ac:dyDescent="0.3">
      <c r="A4" s="1" t="s">
        <v>225</v>
      </c>
      <c r="B4" s="1"/>
    </row>
    <row r="5" spans="1:2" x14ac:dyDescent="0.3">
      <c r="A5" s="1"/>
      <c r="B5" s="1"/>
    </row>
    <row r="6" spans="1:2" ht="15" customHeight="1" x14ac:dyDescent="0.3">
      <c r="A6" s="16" t="s">
        <v>226</v>
      </c>
      <c r="B6" s="1"/>
    </row>
    <row r="7" spans="1:2" x14ac:dyDescent="0.3">
      <c r="A7" s="1" t="s">
        <v>227</v>
      </c>
      <c r="B7" s="1"/>
    </row>
    <row r="8" spans="1:2" x14ac:dyDescent="0.3">
      <c r="A8" s="1" t="s">
        <v>228</v>
      </c>
      <c r="B8" s="1"/>
    </row>
    <row r="9" spans="1:2" x14ac:dyDescent="0.3">
      <c r="A9" s="1" t="s">
        <v>229</v>
      </c>
      <c r="B9" s="1"/>
    </row>
    <row r="10" spans="1:2" x14ac:dyDescent="0.3">
      <c r="A10" s="1" t="s">
        <v>230</v>
      </c>
      <c r="B10" s="1"/>
    </row>
    <row r="11" spans="1:2" x14ac:dyDescent="0.3">
      <c r="A11" s="1" t="s">
        <v>231</v>
      </c>
      <c r="B11" s="1"/>
    </row>
    <row r="12" spans="1:2" x14ac:dyDescent="0.3">
      <c r="A12" s="1" t="s">
        <v>232</v>
      </c>
      <c r="B12" s="1"/>
    </row>
    <row r="13" spans="1:2" x14ac:dyDescent="0.3">
      <c r="A13" s="1" t="s">
        <v>233</v>
      </c>
      <c r="B13" s="1"/>
    </row>
    <row r="14" spans="1:2" x14ac:dyDescent="0.3">
      <c r="A14" s="1" t="s">
        <v>234</v>
      </c>
      <c r="B14" s="1"/>
    </row>
    <row r="15" spans="1:2" x14ac:dyDescent="0.3">
      <c r="A15" s="1" t="s">
        <v>235</v>
      </c>
      <c r="B15" s="1"/>
    </row>
    <row r="16" spans="1:2" x14ac:dyDescent="0.3">
      <c r="A16" s="1" t="s">
        <v>236</v>
      </c>
      <c r="B16" s="1"/>
    </row>
    <row r="17" spans="1:2" x14ac:dyDescent="0.3">
      <c r="A17" s="1"/>
      <c r="B17" s="1"/>
    </row>
    <row r="18" spans="1:2" x14ac:dyDescent="0.3">
      <c r="A18" s="1"/>
      <c r="B18" s="1"/>
    </row>
    <row r="19" spans="1:2" ht="15" customHeight="1" x14ac:dyDescent="0.3">
      <c r="A19" s="16" t="s">
        <v>237</v>
      </c>
      <c r="B19" s="1"/>
    </row>
    <row r="20" spans="1:2" x14ac:dyDescent="0.3">
      <c r="A20" s="1"/>
      <c r="B20" s="1"/>
    </row>
    <row r="21" spans="1:2" x14ac:dyDescent="0.3">
      <c r="A21" s="17" t="s">
        <v>238</v>
      </c>
      <c r="B21" s="17" t="s">
        <v>239</v>
      </c>
    </row>
    <row r="22" spans="1:2" ht="28.5" customHeight="1" x14ac:dyDescent="0.3">
      <c r="A22" s="1" t="s">
        <v>240</v>
      </c>
      <c r="B22" s="1" t="s">
        <v>241</v>
      </c>
    </row>
    <row r="23" spans="1:2" x14ac:dyDescent="0.3">
      <c r="A23" s="1" t="s">
        <v>242</v>
      </c>
      <c r="B23" s="1" t="s">
        <v>243</v>
      </c>
    </row>
    <row r="24" spans="1:2" x14ac:dyDescent="0.3">
      <c r="A24" s="1" t="s">
        <v>244</v>
      </c>
      <c r="B24" s="1" t="s">
        <v>245</v>
      </c>
    </row>
    <row r="25" spans="1:2" x14ac:dyDescent="0.3">
      <c r="A25" s="1" t="s">
        <v>246</v>
      </c>
      <c r="B25" s="1" t="s">
        <v>247</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showGridLines="0" tabSelected="1" zoomScaleNormal="100" workbookViewId="0">
      <pane ySplit="16" topLeftCell="A17" activePane="bottomLeft" state="frozen"/>
      <selection pane="bottomLeft" activeCell="P24" sqref="P24"/>
    </sheetView>
  </sheetViews>
  <sheetFormatPr baseColWidth="10" defaultColWidth="8.6640625" defaultRowHeight="14.4" x14ac:dyDescent="0.3"/>
  <cols>
    <col min="1" max="1" width="38" customWidth="1"/>
    <col min="2" max="2" width="18" customWidth="1"/>
    <col min="3" max="3" width="17.33203125" customWidth="1"/>
    <col min="4" max="7" width="14" customWidth="1"/>
    <col min="8" max="9" width="18" customWidth="1"/>
  </cols>
  <sheetData>
    <row r="1" spans="1:2" ht="22.8" x14ac:dyDescent="0.4">
      <c r="A1" s="18" t="s">
        <v>248</v>
      </c>
    </row>
    <row r="2" spans="1:2" x14ac:dyDescent="0.3">
      <c r="A2" s="19" t="s">
        <v>249</v>
      </c>
    </row>
    <row r="4" spans="1:2" x14ac:dyDescent="0.3">
      <c r="A4" s="20" t="s">
        <v>250</v>
      </c>
      <c r="B4" s="20" t="s">
        <v>251</v>
      </c>
    </row>
    <row r="5" spans="1:2" x14ac:dyDescent="0.3">
      <c r="A5" t="s">
        <v>252</v>
      </c>
      <c r="B5">
        <f>COUNTA('Matriz de Cumplimiento'!C2:C64)</f>
        <v>63</v>
      </c>
    </row>
    <row r="6" spans="1:2" x14ac:dyDescent="0.3">
      <c r="A6" t="s">
        <v>253</v>
      </c>
      <c r="B6">
        <f>COUNTA('Matriz de Cumplimiento'!A2:A64)</f>
        <v>63</v>
      </c>
    </row>
    <row r="7" spans="1:2" x14ac:dyDescent="0.3">
      <c r="A7" t="s">
        <v>240</v>
      </c>
      <c r="B7">
        <f>COUNTIF('Matriz de Cumplimiento'!G2:G64,"Cumple")</f>
        <v>0</v>
      </c>
    </row>
    <row r="8" spans="1:2" x14ac:dyDescent="0.3">
      <c r="A8" t="s">
        <v>242</v>
      </c>
      <c r="B8">
        <f>COUNTIF('Matriz de Cumplimiento'!G2:G64,"Cumple parcialmente")</f>
        <v>0</v>
      </c>
    </row>
    <row r="9" spans="1:2" x14ac:dyDescent="0.3">
      <c r="A9" t="s">
        <v>244</v>
      </c>
      <c r="B9">
        <f>COUNTIF('Matriz de Cumplimiento'!G2:G64,"No cumple")</f>
        <v>0</v>
      </c>
    </row>
    <row r="10" spans="1:2" x14ac:dyDescent="0.3">
      <c r="A10" t="s">
        <v>246</v>
      </c>
      <c r="B10">
        <f>COUNTIF('Matriz de Cumplimiento'!G2:G64,"No aplica")</f>
        <v>0</v>
      </c>
    </row>
    <row r="11" spans="1:2" x14ac:dyDescent="0.3">
      <c r="A11" t="s">
        <v>254</v>
      </c>
      <c r="B11">
        <f>COUNTIF('Matriz de Cumplimiento'!G2:G64,"Seleccione...")+COUNTBLANK('Matriz de Cumplimiento'!G2:G64)</f>
        <v>63</v>
      </c>
    </row>
    <row r="12" spans="1:2" x14ac:dyDescent="0.3">
      <c r="A12" t="s">
        <v>255</v>
      </c>
      <c r="B12" s="21">
        <f>IFERROR((B5-B11)/B5,0)</f>
        <v>0</v>
      </c>
    </row>
    <row r="13" spans="1:2" x14ac:dyDescent="0.3">
      <c r="A13" t="s">
        <v>256</v>
      </c>
      <c r="B13" s="21">
        <f>IFERROR(SUM('Matriz de Cumplimiento'!M2:M64)/(COUNTIF('Matriz de Cumplimiento'!G2:G64,"&lt;&gt;No aplica")-COUNTIF('Matriz de Cumplimiento'!G2:G64,"Seleccione...")-COUNTBLANK('Matriz de Cumplimiento'!G2:G64)),0)</f>
        <v>0</v>
      </c>
    </row>
    <row r="16" spans="1:2" ht="15.6" x14ac:dyDescent="0.3">
      <c r="A16" s="22" t="s">
        <v>257</v>
      </c>
    </row>
    <row r="17" spans="1:9" x14ac:dyDescent="0.3">
      <c r="A17" s="23" t="s">
        <v>14</v>
      </c>
      <c r="B17" s="23" t="s">
        <v>258</v>
      </c>
      <c r="C17" s="23" t="s">
        <v>240</v>
      </c>
      <c r="D17" s="23" t="s">
        <v>259</v>
      </c>
      <c r="E17" s="23" t="s">
        <v>244</v>
      </c>
      <c r="F17" s="23" t="s">
        <v>246</v>
      </c>
      <c r="G17" s="23" t="s">
        <v>260</v>
      </c>
      <c r="H17" s="23" t="s">
        <v>261</v>
      </c>
      <c r="I17" s="23" t="s">
        <v>262</v>
      </c>
    </row>
    <row r="18" spans="1:9" x14ac:dyDescent="0.3">
      <c r="A18" t="s">
        <v>29</v>
      </c>
      <c r="B18">
        <f>COUNTIF('Matriz de Cumplimiento'!B2:B64,A18)</f>
        <v>5</v>
      </c>
      <c r="C18" s="25">
        <f>COUNTIFS('Matriz de Cumplimiento'!B2:B64,A18,'Matriz de Cumplimiento'!G2:G64,"Cumple")</f>
        <v>0</v>
      </c>
      <c r="D18" s="25">
        <f>COUNTIFS('Matriz de Cumplimiento'!B2:B64,A18,'Matriz de Cumplimiento'!G2:G64,"Cumple parcialmente")</f>
        <v>0</v>
      </c>
      <c r="E18" s="25">
        <f>COUNTIFS('Matriz de Cumplimiento'!B2:B64,A18,'Matriz de Cumplimiento'!G2:G64,"No cumple")</f>
        <v>0</v>
      </c>
      <c r="F18" s="25">
        <f>COUNTIFS('Matriz de Cumplimiento'!B2:B64,A18,'Matriz de Cumplimiento'!G2:G64,"No aplica")</f>
        <v>0</v>
      </c>
      <c r="G18" s="25">
        <f>COUNTIFS('Matriz de Cumplimiento'!B2:B64,A18,'Matriz de Cumplimiento'!G2:G64,"Seleccione...")+COUNTIFS('Matriz de Cumplimiento'!B2:B64,A18,'Matriz de Cumplimiento'!G2:G64,"")</f>
        <v>5</v>
      </c>
      <c r="H18" s="21">
        <f t="shared" ref="H18:H30" si="0">IFERROR((B18-G18)/B18,0)</f>
        <v>0</v>
      </c>
      <c r="I18" s="21">
        <f t="shared" ref="I18:I30" si="1">IFERROR((C18+D18*0.5)/(B18-F18-G18),0)</f>
        <v>0</v>
      </c>
    </row>
    <row r="19" spans="1:9" x14ac:dyDescent="0.3">
      <c r="A19" t="s">
        <v>50</v>
      </c>
      <c r="B19">
        <f>COUNTIF('Matriz de Cumplimiento'!B2:B64,A19)</f>
        <v>5</v>
      </c>
      <c r="C19" s="25">
        <f>COUNTIFS('Matriz de Cumplimiento'!B2:B64,A19,'Matriz de Cumplimiento'!G2:G64,"Cumple")</f>
        <v>0</v>
      </c>
      <c r="D19" s="25">
        <f>COUNTIFS('Matriz de Cumplimiento'!B2:B64,A19,'Matriz de Cumplimiento'!G2:G64,"Cumple parcialmente")</f>
        <v>0</v>
      </c>
      <c r="E19" s="25">
        <f>COUNTIFS('Matriz de Cumplimiento'!B2:B64,A19,'Matriz de Cumplimiento'!G2:G64,"No cumple")</f>
        <v>0</v>
      </c>
      <c r="F19" s="25">
        <f>COUNTIFS('Matriz de Cumplimiento'!B2:B64,A19,'Matriz de Cumplimiento'!G2:G64,"No aplica")</f>
        <v>0</v>
      </c>
      <c r="G19" s="25">
        <f>COUNTIFS('Matriz de Cumplimiento'!B2:B64,A19,'Matriz de Cumplimiento'!G2:G64,"Seleccione...")+COUNTIFS('Matriz de Cumplimiento'!B2:B64,A19,'Matriz de Cumplimiento'!G2:G64,"")</f>
        <v>5</v>
      </c>
      <c r="H19" s="21">
        <f t="shared" si="0"/>
        <v>0</v>
      </c>
      <c r="I19" s="21">
        <f t="shared" si="1"/>
        <v>0</v>
      </c>
    </row>
    <row r="20" spans="1:9" x14ac:dyDescent="0.3">
      <c r="A20" t="s">
        <v>65</v>
      </c>
      <c r="B20">
        <f>COUNTIF('Matriz de Cumplimiento'!B2:B64,A20)</f>
        <v>9</v>
      </c>
      <c r="C20" s="25">
        <f>COUNTIFS('Matriz de Cumplimiento'!B2:B64,A20,'Matriz de Cumplimiento'!G2:G64,"Cumple")</f>
        <v>0</v>
      </c>
      <c r="D20" s="25">
        <f>COUNTIFS('Matriz de Cumplimiento'!B2:B64,A20,'Matriz de Cumplimiento'!G2:G64,"Cumple parcialmente")</f>
        <v>0</v>
      </c>
      <c r="E20" s="25">
        <f>COUNTIFS('Matriz de Cumplimiento'!B2:B64,A20,'Matriz de Cumplimiento'!G2:G64,"No cumple")</f>
        <v>0</v>
      </c>
      <c r="F20" s="25">
        <f>COUNTIFS('Matriz de Cumplimiento'!B2:B64,A20,'Matriz de Cumplimiento'!G2:G64,"No aplica")</f>
        <v>0</v>
      </c>
      <c r="G20" s="25">
        <f>COUNTIFS('Matriz de Cumplimiento'!B2:B64,A20,'Matriz de Cumplimiento'!G2:G64,"Seleccione...")+COUNTIFS('Matriz de Cumplimiento'!B2:B64,A20,'Matriz de Cumplimiento'!G2:G64,"")</f>
        <v>9</v>
      </c>
      <c r="H20" s="21">
        <f t="shared" si="0"/>
        <v>0</v>
      </c>
      <c r="I20" s="21">
        <f t="shared" si="1"/>
        <v>0</v>
      </c>
    </row>
    <row r="21" spans="1:9" x14ac:dyDescent="0.3">
      <c r="A21" t="s">
        <v>90</v>
      </c>
      <c r="B21">
        <f>COUNTIF('Matriz de Cumplimiento'!B2:B64,A21)</f>
        <v>4</v>
      </c>
      <c r="C21" s="25">
        <f>COUNTIFS('Matriz de Cumplimiento'!B2:B64,A21,'Matriz de Cumplimiento'!G2:G64,"Cumple")</f>
        <v>0</v>
      </c>
      <c r="D21" s="25">
        <f>COUNTIFS('Matriz de Cumplimiento'!B2:B64,A21,'Matriz de Cumplimiento'!G2:G64,"Cumple parcialmente")</f>
        <v>0</v>
      </c>
      <c r="E21" s="25">
        <f>COUNTIFS('Matriz de Cumplimiento'!B2:B64,A21,'Matriz de Cumplimiento'!G2:G64,"No cumple")</f>
        <v>0</v>
      </c>
      <c r="F21" s="25">
        <f>COUNTIFS('Matriz de Cumplimiento'!B2:B64,A21,'Matriz de Cumplimiento'!G2:G64,"No aplica")</f>
        <v>0</v>
      </c>
      <c r="G21" s="25">
        <f>COUNTIFS('Matriz de Cumplimiento'!B2:B64,A21,'Matriz de Cumplimiento'!G2:G64,"Seleccione...")+COUNTIFS('Matriz de Cumplimiento'!B2:B64,A21,'Matriz de Cumplimiento'!G2:G64,"")</f>
        <v>4</v>
      </c>
      <c r="H21" s="21">
        <f t="shared" si="0"/>
        <v>0</v>
      </c>
      <c r="I21" s="21">
        <f t="shared" si="1"/>
        <v>0</v>
      </c>
    </row>
    <row r="22" spans="1:9" x14ac:dyDescent="0.3">
      <c r="A22" t="s">
        <v>103</v>
      </c>
      <c r="B22">
        <f>COUNTIF('Matriz de Cumplimiento'!B2:B64,A22)</f>
        <v>4</v>
      </c>
      <c r="C22" s="25">
        <f>COUNTIFS('Matriz de Cumplimiento'!B2:B64,A22,'Matriz de Cumplimiento'!G2:G64,"Cumple")</f>
        <v>0</v>
      </c>
      <c r="D22" s="25">
        <f>COUNTIFS('Matriz de Cumplimiento'!B2:B64,A22,'Matriz de Cumplimiento'!G2:G64,"Cumple parcialmente")</f>
        <v>0</v>
      </c>
      <c r="E22" s="25">
        <f>COUNTIFS('Matriz de Cumplimiento'!B2:B64,A22,'Matriz de Cumplimiento'!G2:G64,"No cumple")</f>
        <v>0</v>
      </c>
      <c r="F22" s="25">
        <f>COUNTIFS('Matriz de Cumplimiento'!B2:B64,A22,'Matriz de Cumplimiento'!G2:G64,"No aplica")</f>
        <v>0</v>
      </c>
      <c r="G22" s="25">
        <f>COUNTIFS('Matriz de Cumplimiento'!B2:B64,A22,'Matriz de Cumplimiento'!G2:G64,"Seleccione...")+COUNTIFS('Matriz de Cumplimiento'!B2:B64,A22,'Matriz de Cumplimiento'!G2:G64,"")</f>
        <v>4</v>
      </c>
      <c r="H22" s="21">
        <f t="shared" si="0"/>
        <v>0</v>
      </c>
      <c r="I22" s="21">
        <f t="shared" si="1"/>
        <v>0</v>
      </c>
    </row>
    <row r="23" spans="1:9" x14ac:dyDescent="0.3">
      <c r="A23" t="s">
        <v>114</v>
      </c>
      <c r="B23">
        <f>COUNTIF('Matriz de Cumplimiento'!B2:B64,A23)</f>
        <v>3</v>
      </c>
      <c r="C23" s="25">
        <f>COUNTIFS('Matriz de Cumplimiento'!B2:B64,A23,'Matriz de Cumplimiento'!G2:G64,"Cumple")</f>
        <v>0</v>
      </c>
      <c r="D23" s="25">
        <f>COUNTIFS('Matriz de Cumplimiento'!B2:B64,A23,'Matriz de Cumplimiento'!G2:G64,"Cumple parcialmente")</f>
        <v>0</v>
      </c>
      <c r="E23" s="25">
        <f>COUNTIFS('Matriz de Cumplimiento'!B2:B64,A23,'Matriz de Cumplimiento'!G2:G64,"No cumple")</f>
        <v>0</v>
      </c>
      <c r="F23" s="25">
        <f>COUNTIFS('Matriz de Cumplimiento'!B2:B64,A23,'Matriz de Cumplimiento'!G2:G64,"No aplica")</f>
        <v>0</v>
      </c>
      <c r="G23" s="25">
        <f>COUNTIFS('Matriz de Cumplimiento'!B2:B64,A23,'Matriz de Cumplimiento'!G2:G64,"Seleccione...")+COUNTIFS('Matriz de Cumplimiento'!B2:B64,A23,'Matriz de Cumplimiento'!G2:G64,"")</f>
        <v>3</v>
      </c>
      <c r="H23" s="21">
        <f t="shared" si="0"/>
        <v>0</v>
      </c>
      <c r="I23" s="21">
        <f t="shared" si="1"/>
        <v>0</v>
      </c>
    </row>
    <row r="24" spans="1:9" x14ac:dyDescent="0.3">
      <c r="A24" t="s">
        <v>124</v>
      </c>
      <c r="B24">
        <f>COUNTIF('Matriz de Cumplimiento'!B2:B64,A24)</f>
        <v>5</v>
      </c>
      <c r="C24" s="25">
        <f>COUNTIFS('Matriz de Cumplimiento'!B2:B64,A24,'Matriz de Cumplimiento'!G2:G64,"Cumple")</f>
        <v>0</v>
      </c>
      <c r="D24" s="25">
        <f>COUNTIFS('Matriz de Cumplimiento'!B2:B64,A24,'Matriz de Cumplimiento'!G2:G64,"Cumple parcialmente")</f>
        <v>0</v>
      </c>
      <c r="E24" s="25">
        <f>COUNTIFS('Matriz de Cumplimiento'!B2:B64,A24,'Matriz de Cumplimiento'!G2:G64,"No cumple")</f>
        <v>0</v>
      </c>
      <c r="F24" s="25">
        <f>COUNTIFS('Matriz de Cumplimiento'!B2:B64,A24,'Matriz de Cumplimiento'!G2:G64,"No aplica")</f>
        <v>0</v>
      </c>
      <c r="G24" s="25">
        <f>COUNTIFS('Matriz de Cumplimiento'!B2:B64,A24,'Matriz de Cumplimiento'!G2:G64,"Seleccione...")+COUNTIFS('Matriz de Cumplimiento'!B2:B64,A24,'Matriz de Cumplimiento'!G2:G64,"")</f>
        <v>5</v>
      </c>
      <c r="H24" s="21">
        <f t="shared" si="0"/>
        <v>0</v>
      </c>
      <c r="I24" s="21">
        <f t="shared" si="1"/>
        <v>0</v>
      </c>
    </row>
    <row r="25" spans="1:9" x14ac:dyDescent="0.3">
      <c r="A25" t="s">
        <v>140</v>
      </c>
      <c r="B25">
        <f>COUNTIF('Matriz de Cumplimiento'!B2:B64,A25)</f>
        <v>6</v>
      </c>
      <c r="C25" s="25">
        <f>COUNTIFS('Matriz de Cumplimiento'!B2:B64,A25,'Matriz de Cumplimiento'!G2:G64,"Cumple")</f>
        <v>0</v>
      </c>
      <c r="D25" s="25">
        <f>COUNTIFS('Matriz de Cumplimiento'!B2:B64,A25,'Matriz de Cumplimiento'!G2:G64,"Cumple parcialmente")</f>
        <v>0</v>
      </c>
      <c r="E25" s="25">
        <f>COUNTIFS('Matriz de Cumplimiento'!B2:B64,A25,'Matriz de Cumplimiento'!G2:G64,"No cumple")</f>
        <v>0</v>
      </c>
      <c r="F25" s="25">
        <f>COUNTIFS('Matriz de Cumplimiento'!B2:B64,A25,'Matriz de Cumplimiento'!G2:G64,"No aplica")</f>
        <v>0</v>
      </c>
      <c r="G25" s="25">
        <f>COUNTIFS('Matriz de Cumplimiento'!B2:B64,A25,'Matriz de Cumplimiento'!G2:G64,"Seleccione...")+COUNTIFS('Matriz de Cumplimiento'!B2:B64,A25,'Matriz de Cumplimiento'!G2:G64,"")</f>
        <v>6</v>
      </c>
      <c r="H25" s="21">
        <f t="shared" si="0"/>
        <v>0</v>
      </c>
      <c r="I25" s="21">
        <f t="shared" si="1"/>
        <v>0</v>
      </c>
    </row>
    <row r="26" spans="1:9" x14ac:dyDescent="0.3">
      <c r="A26" t="s">
        <v>157</v>
      </c>
      <c r="B26">
        <f>COUNTIF('Matriz de Cumplimiento'!B2:B64,A26)</f>
        <v>8</v>
      </c>
      <c r="C26" s="25">
        <f>COUNTIFS('Matriz de Cumplimiento'!B2:B64,A26,'Matriz de Cumplimiento'!G2:G64,"Cumple")</f>
        <v>0</v>
      </c>
      <c r="D26" s="25">
        <f>COUNTIFS('Matriz de Cumplimiento'!B2:B64,A26,'Matriz de Cumplimiento'!G2:G64,"Cumple parcialmente")</f>
        <v>0</v>
      </c>
      <c r="E26" s="25">
        <f>COUNTIFS('Matriz de Cumplimiento'!B2:B64,A26,'Matriz de Cumplimiento'!G2:G64,"No cumple")</f>
        <v>0</v>
      </c>
      <c r="F26" s="25">
        <f>COUNTIFS('Matriz de Cumplimiento'!B2:B64,A26,'Matriz de Cumplimiento'!G2:G64,"No aplica")</f>
        <v>0</v>
      </c>
      <c r="G26" s="25">
        <f>COUNTIFS('Matriz de Cumplimiento'!B2:B64,A26,'Matriz de Cumplimiento'!G2:G64,"Seleccione...")+COUNTIFS('Matriz de Cumplimiento'!B2:B64,A26,'Matriz de Cumplimiento'!G2:G64,"")</f>
        <v>8</v>
      </c>
      <c r="H26" s="21">
        <f t="shared" si="0"/>
        <v>0</v>
      </c>
      <c r="I26" s="21">
        <f t="shared" si="1"/>
        <v>0</v>
      </c>
    </row>
    <row r="27" spans="1:9" x14ac:dyDescent="0.3">
      <c r="A27" t="s">
        <v>182</v>
      </c>
      <c r="B27">
        <f>COUNTIF('Matriz de Cumplimiento'!B2:B64,A27)</f>
        <v>6</v>
      </c>
      <c r="C27" s="25">
        <f>COUNTIFS('Matriz de Cumplimiento'!B2:B64,A27,'Matriz de Cumplimiento'!G2:G64,"Cumple")</f>
        <v>0</v>
      </c>
      <c r="D27" s="25">
        <f>COUNTIFS('Matriz de Cumplimiento'!B2:B64,A27,'Matriz de Cumplimiento'!G2:G64,"Cumple parcialmente")</f>
        <v>0</v>
      </c>
      <c r="E27" s="25">
        <f>COUNTIFS('Matriz de Cumplimiento'!B2:B64,A27,'Matriz de Cumplimiento'!G2:G64,"No cumple")</f>
        <v>0</v>
      </c>
      <c r="F27" s="25">
        <f>COUNTIFS('Matriz de Cumplimiento'!B2:B64,A27,'Matriz de Cumplimiento'!G2:G64,"No aplica")</f>
        <v>0</v>
      </c>
      <c r="G27" s="25">
        <f>COUNTIFS('Matriz de Cumplimiento'!B2:B64,A27,'Matriz de Cumplimiento'!G2:G64,"Seleccione...")+COUNTIFS('Matriz de Cumplimiento'!B2:B64,A27,'Matriz de Cumplimiento'!G2:G64,"")</f>
        <v>6</v>
      </c>
      <c r="H27" s="21">
        <f t="shared" si="0"/>
        <v>0</v>
      </c>
      <c r="I27" s="21">
        <f t="shared" si="1"/>
        <v>0</v>
      </c>
    </row>
    <row r="28" spans="1:9" x14ac:dyDescent="0.3">
      <c r="A28" t="s">
        <v>200</v>
      </c>
      <c r="B28">
        <f>COUNTIF('Matriz de Cumplimiento'!B2:B64,A28)</f>
        <v>3</v>
      </c>
      <c r="C28" s="25">
        <f>COUNTIFS('Matriz de Cumplimiento'!B2:B64,A28,'Matriz de Cumplimiento'!G2:G64,"Cumple")</f>
        <v>0</v>
      </c>
      <c r="D28" s="25">
        <f>COUNTIFS('Matriz de Cumplimiento'!B2:B64,A28,'Matriz de Cumplimiento'!G2:G64,"Cumple parcialmente")</f>
        <v>0</v>
      </c>
      <c r="E28" s="25">
        <f>COUNTIFS('Matriz de Cumplimiento'!B2:B64,A28,'Matriz de Cumplimiento'!G2:G64,"No cumple")</f>
        <v>0</v>
      </c>
      <c r="F28" s="25">
        <f>COUNTIFS('Matriz de Cumplimiento'!B2:B64,A28,'Matriz de Cumplimiento'!G2:G64,"No aplica")</f>
        <v>0</v>
      </c>
      <c r="G28" s="25">
        <f>COUNTIFS('Matriz de Cumplimiento'!B2:B64,A28,'Matriz de Cumplimiento'!G2:G64,"Seleccione...")+COUNTIFS('Matriz de Cumplimiento'!B2:B64,A28,'Matriz de Cumplimiento'!G2:G64,"")</f>
        <v>3</v>
      </c>
      <c r="H28" s="21">
        <f t="shared" si="0"/>
        <v>0</v>
      </c>
      <c r="I28" s="21">
        <f t="shared" si="1"/>
        <v>0</v>
      </c>
    </row>
    <row r="29" spans="1:9" x14ac:dyDescent="0.3">
      <c r="A29" t="s">
        <v>208</v>
      </c>
      <c r="B29">
        <f>COUNTIF('Matriz de Cumplimiento'!B2:B64,A29)</f>
        <v>3</v>
      </c>
      <c r="C29" s="25">
        <f>COUNTIFS('Matriz de Cumplimiento'!B2:B64,A29,'Matriz de Cumplimiento'!G2:G64,"Cumple")</f>
        <v>0</v>
      </c>
      <c r="D29" s="25">
        <f>COUNTIFS('Matriz de Cumplimiento'!B2:B64,A29,'Matriz de Cumplimiento'!G2:G64,"Cumple parcialmente")</f>
        <v>0</v>
      </c>
      <c r="E29" s="25">
        <f>COUNTIFS('Matriz de Cumplimiento'!B2:B64,A29,'Matriz de Cumplimiento'!G2:G64,"No cumple")</f>
        <v>0</v>
      </c>
      <c r="F29" s="25">
        <f>COUNTIFS('Matriz de Cumplimiento'!B2:B64,A29,'Matriz de Cumplimiento'!G2:G64,"No aplica")</f>
        <v>0</v>
      </c>
      <c r="G29" s="25">
        <f>COUNTIFS('Matriz de Cumplimiento'!B2:B64,A29,'Matriz de Cumplimiento'!G2:G64,"Seleccione...")+COUNTIFS('Matriz de Cumplimiento'!B2:B64,A29,'Matriz de Cumplimiento'!G2:G64,"")</f>
        <v>3</v>
      </c>
      <c r="H29" s="21">
        <f t="shared" si="0"/>
        <v>0</v>
      </c>
      <c r="I29" s="21">
        <f t="shared" si="1"/>
        <v>0</v>
      </c>
    </row>
    <row r="30" spans="1:9" x14ac:dyDescent="0.3">
      <c r="A30" t="s">
        <v>217</v>
      </c>
      <c r="B30">
        <f>COUNTIF('Matriz de Cumplimiento'!B2:B64,A30)</f>
        <v>2</v>
      </c>
      <c r="C30" s="25">
        <f>COUNTIFS('Matriz de Cumplimiento'!B2:B64,A30,'Matriz de Cumplimiento'!G2:G64,"Cumple")</f>
        <v>0</v>
      </c>
      <c r="D30" s="25">
        <f>COUNTIFS('Matriz de Cumplimiento'!B2:B64,A30,'Matriz de Cumplimiento'!G2:G64,"Cumple parcialmente")</f>
        <v>0</v>
      </c>
      <c r="E30" s="25">
        <f>COUNTIFS('Matriz de Cumplimiento'!B2:B64,A30,'Matriz de Cumplimiento'!G2:G64,"No cumple")</f>
        <v>0</v>
      </c>
      <c r="F30" s="25">
        <f>COUNTIFS('Matriz de Cumplimiento'!B2:B64,A30,'Matriz de Cumplimiento'!G2:G64,"No aplica")</f>
        <v>0</v>
      </c>
      <c r="G30" s="25">
        <f>COUNTIFS('Matriz de Cumplimiento'!B2:B64,A30,'Matriz de Cumplimiento'!G2:G64,"Seleccione...")+COUNTIFS('Matriz de Cumplimiento'!B2:B64,A30,'Matriz de Cumplimiento'!G2:G64,"")</f>
        <v>2</v>
      </c>
      <c r="H30" s="21">
        <f t="shared" si="0"/>
        <v>0</v>
      </c>
      <c r="I30" s="21">
        <f t="shared" si="1"/>
        <v>0</v>
      </c>
    </row>
  </sheetData>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 del Oferente</vt:lpstr>
      <vt:lpstr>Matriz de Cumplimiento</vt:lpstr>
      <vt:lpstr>Instrucciones</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Annear</dc:creator>
  <cp:keywords/>
  <dc:description/>
  <cp:lastModifiedBy>Jorge Annear</cp:lastModifiedBy>
  <cp:revision>0</cp:revision>
  <dcterms:created xsi:type="dcterms:W3CDTF">2026-07-23T18:25:04Z</dcterms:created>
  <dcterms:modified xsi:type="dcterms:W3CDTF">2026-07-30T21:48:35Z</dcterms:modified>
  <cp:category/>
  <cp:contentStatus/>
</cp:coreProperties>
</file>