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P:\08. Gestión Jurídica\02. Terminos de Referencia Contractual\INVITACIÓN PÚBLICA No. 004 (ZONA VERDE)\02. Terminos - Publicación\"/>
    </mc:Choice>
  </mc:AlternateContent>
  <xr:revisionPtr revIDLastSave="0" documentId="8_{A06C5837-98B5-40FF-A236-D6116762B0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sumen" sheetId="1" r:id="rId1"/>
    <sheet name="Equipo de Trabajo + Admon" sheetId="2" r:id="rId2"/>
    <sheet name="Viaticos + Tiquet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NWhRIt7Iq3wyFI3fSVLAEyFNbUcTEECPoHL5LVSSb/o="/>
    </ext>
  </extLst>
</workbook>
</file>

<file path=xl/calcChain.xml><?xml version="1.0" encoding="utf-8"?>
<calcChain xmlns="http://schemas.openxmlformats.org/spreadsheetml/2006/main">
  <c r="B16" i="3" l="1"/>
  <c r="L15" i="3"/>
  <c r="C15" i="3"/>
  <c r="H15" i="3" s="1"/>
  <c r="I15" i="3" s="1"/>
  <c r="J15" i="3" s="1"/>
  <c r="M15" i="3" s="1"/>
  <c r="N15" i="3" s="1"/>
  <c r="L14" i="3"/>
  <c r="C14" i="3"/>
  <c r="H14" i="3" s="1"/>
  <c r="I14" i="3" s="1"/>
  <c r="J14" i="3" s="1"/>
  <c r="L13" i="3"/>
  <c r="M13" i="3" s="1"/>
  <c r="N13" i="3" s="1"/>
  <c r="H13" i="3"/>
  <c r="I13" i="3" s="1"/>
  <c r="J13" i="3" s="1"/>
  <c r="C13" i="3"/>
  <c r="L12" i="3"/>
  <c r="C12" i="3"/>
  <c r="H12" i="3" s="1"/>
  <c r="I12" i="3" s="1"/>
  <c r="J12" i="3" s="1"/>
  <c r="M12" i="3" s="1"/>
  <c r="N12" i="3" s="1"/>
  <c r="L11" i="3"/>
  <c r="H11" i="3"/>
  <c r="I11" i="3" s="1"/>
  <c r="J11" i="3" s="1"/>
  <c r="C11" i="3"/>
  <c r="L10" i="3"/>
  <c r="M10" i="3" s="1"/>
  <c r="N10" i="3" s="1"/>
  <c r="C10" i="3"/>
  <c r="H10" i="3" s="1"/>
  <c r="I10" i="3" s="1"/>
  <c r="J10" i="3" s="1"/>
  <c r="L9" i="3"/>
  <c r="C9" i="3"/>
  <c r="H9" i="3" s="1"/>
  <c r="I9" i="3" s="1"/>
  <c r="J9" i="3" s="1"/>
  <c r="M9" i="3" s="1"/>
  <c r="N9" i="3" s="1"/>
  <c r="L8" i="3"/>
  <c r="H8" i="3"/>
  <c r="I8" i="3" s="1"/>
  <c r="J8" i="3" s="1"/>
  <c r="C8" i="3"/>
  <c r="L7" i="3"/>
  <c r="C7" i="3"/>
  <c r="H7" i="3" s="1"/>
  <c r="I7" i="3" s="1"/>
  <c r="J7" i="3" s="1"/>
  <c r="M7" i="3" s="1"/>
  <c r="N7" i="3" s="1"/>
  <c r="L6" i="3"/>
  <c r="C6" i="3"/>
  <c r="H6" i="3" s="1"/>
  <c r="I6" i="3" s="1"/>
  <c r="J6" i="3" s="1"/>
  <c r="L5" i="3"/>
  <c r="L16" i="3" s="1"/>
  <c r="H5" i="3"/>
  <c r="I5" i="3" s="1"/>
  <c r="J5" i="3" s="1"/>
  <c r="C5" i="3"/>
  <c r="H16" i="2"/>
  <c r="G16" i="2"/>
  <c r="E16" i="2"/>
  <c r="D16" i="2"/>
  <c r="I15" i="2"/>
  <c r="F15" i="2"/>
  <c r="C15" i="2"/>
  <c r="C16" i="2" s="1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I16" i="2" s="1"/>
  <c r="F5" i="2"/>
  <c r="F16" i="2" s="1"/>
  <c r="M6" i="3" l="1"/>
  <c r="N6" i="3" s="1"/>
  <c r="M14" i="3"/>
  <c r="N14" i="3" s="1"/>
  <c r="J4" i="2"/>
  <c r="K4" i="2" s="1"/>
  <c r="C18" i="2" s="1"/>
  <c r="M11" i="3"/>
  <c r="N11" i="3" s="1"/>
  <c r="J16" i="3"/>
  <c r="M8" i="3"/>
  <c r="N8" i="3" s="1"/>
  <c r="M5" i="3"/>
  <c r="C23" i="2" l="1"/>
  <c r="C5" i="1" s="1"/>
  <c r="C7" i="1" s="1"/>
  <c r="C20" i="2"/>
  <c r="C22" i="2" s="1"/>
  <c r="M16" i="3"/>
  <c r="N5" i="3"/>
  <c r="N16" i="3" s="1"/>
  <c r="C6" i="1" s="1"/>
</calcChain>
</file>

<file path=xl/sharedStrings.xml><?xml version="1.0" encoding="utf-8"?>
<sst xmlns="http://schemas.openxmlformats.org/spreadsheetml/2006/main" count="80" uniqueCount="57">
  <si>
    <t>PROYECCIONES MANO DE OBRA + COMISIONES + TIQUETERIA PARA COP16</t>
  </si>
  <si>
    <t>COSTO DE MANO DE OBRA + COSTO DE ADMINISTRACIÓN</t>
  </si>
  <si>
    <t>COSTO DE COMISIONES + TIQUETERÍA</t>
  </si>
  <si>
    <t>TOTAL</t>
  </si>
  <si>
    <t xml:space="preserve">CONTRATACIÓN </t>
  </si>
  <si>
    <t xml:space="preserve"> (AGOSTO - NOVIEMBRE )</t>
  </si>
  <si>
    <t xml:space="preserve">Perfil </t>
  </si>
  <si>
    <t>Total de personas requeridas</t>
  </si>
  <si>
    <t>SEMI SENIOR</t>
  </si>
  <si>
    <t>SENIOR</t>
  </si>
  <si>
    <t>TOTAL MES</t>
  </si>
  <si>
    <t xml:space="preserve">TOTAL </t>
  </si>
  <si>
    <t>Cantidad</t>
  </si>
  <si>
    <t>Valor unidad</t>
  </si>
  <si>
    <t>Valor total</t>
  </si>
  <si>
    <t xml:space="preserve">Valor total </t>
  </si>
  <si>
    <t>Productor Ejecutivo</t>
  </si>
  <si>
    <t>Productor Técnico</t>
  </si>
  <si>
    <t>Productor de Arte y/o Experiencias</t>
  </si>
  <si>
    <t>Coordinador Logistico</t>
  </si>
  <si>
    <t>Ejecutivo de Cuenta</t>
  </si>
  <si>
    <t>Ejecutivos Atención al Expositor y Aliados</t>
  </si>
  <si>
    <t>Artefinalista</t>
  </si>
  <si>
    <t>Diseñador Gráfico</t>
  </si>
  <si>
    <t>Director de cuenta</t>
  </si>
  <si>
    <t>Creativo</t>
  </si>
  <si>
    <t>Supervisor Administrativo</t>
  </si>
  <si>
    <t>TOTAL:</t>
  </si>
  <si>
    <t>Valor de la mano de obra</t>
  </si>
  <si>
    <t>Costo de administración (%)</t>
  </si>
  <si>
    <t>Costo de administración ($)</t>
  </si>
  <si>
    <t>IVA - Servicios (19%)</t>
  </si>
  <si>
    <t>Costo de administración + IVA</t>
  </si>
  <si>
    <t>Costo de mano de obra + comisión</t>
  </si>
  <si>
    <t>Agosto a Diciembre - Equipo de cubrimiento  COP16</t>
  </si>
  <si>
    <t>Distribución de equipos</t>
  </si>
  <si>
    <t>No. Integrantes</t>
  </si>
  <si>
    <t>Honorarios proyectados</t>
  </si>
  <si>
    <t>Perfil</t>
  </si>
  <si>
    <r>
      <rPr>
        <b/>
        <sz val="12"/>
        <color theme="1"/>
        <rFont val="Play"/>
      </rPr>
      <t xml:space="preserve">Requiere desplazamiento 
</t>
    </r>
    <r>
      <rPr>
        <sz val="12"/>
        <color theme="1"/>
        <rFont val="Aptos Display"/>
        <family val="2"/>
      </rPr>
      <t>SI/NO</t>
    </r>
  </si>
  <si>
    <t>No. Viajes por mes</t>
  </si>
  <si>
    <t>No. de días de permanencia</t>
  </si>
  <si>
    <t>Valor día de trabajo</t>
  </si>
  <si>
    <t>% reconocido para comisión (70%)</t>
  </si>
  <si>
    <t>Valor mes de comisiones</t>
  </si>
  <si>
    <t>Valor medio de tiquetería</t>
  </si>
  <si>
    <t>Valor mes de tiquetería</t>
  </si>
  <si>
    <t>Valor mes de comisiones + tiquetería</t>
  </si>
  <si>
    <t>Valor agosto a diciembre comisiones + tiquetería</t>
  </si>
  <si>
    <t>Senior</t>
  </si>
  <si>
    <t>SI</t>
  </si>
  <si>
    <t>Semi</t>
  </si>
  <si>
    <r>
      <rPr>
        <b/>
        <sz val="12"/>
        <color theme="1"/>
        <rFont val="Aptos Display"/>
        <family val="2"/>
      </rPr>
      <t>Nota 1:</t>
    </r>
    <r>
      <rPr>
        <sz val="12"/>
        <color theme="1"/>
        <rFont val="Aptos Display"/>
        <family val="2"/>
      </rPr>
      <t xml:space="preserve"> Los cálculos se proyectan con 2 días de permanencia para Senior y  1,5 días de permanencia para Semisenior.</t>
    </r>
  </si>
  <si>
    <r>
      <rPr>
        <b/>
        <sz val="12"/>
        <color theme="1"/>
        <rFont val="Aptos Display"/>
        <family val="2"/>
      </rPr>
      <t>Nota 2:</t>
    </r>
    <r>
      <rPr>
        <sz val="12"/>
        <color theme="1"/>
        <rFont val="Aptos Display"/>
        <family val="2"/>
      </rPr>
      <t xml:space="preserve"> Los cálculos se proyectan aplicando el 70% del valor de honorarios como comisión.</t>
    </r>
  </si>
  <si>
    <r>
      <rPr>
        <b/>
        <sz val="12"/>
        <color theme="1"/>
        <rFont val="Aptos Display"/>
        <family val="2"/>
      </rPr>
      <t>Nota 3:</t>
    </r>
    <r>
      <rPr>
        <sz val="12"/>
        <color theme="1"/>
        <rFont val="Aptos Display"/>
        <family val="2"/>
      </rPr>
      <t xml:space="preserve"> Los cálculos se proyectan aplicando un costo medio de tiquetería (ida - vuelta) de $700,000.</t>
    </r>
  </si>
  <si>
    <r>
      <rPr>
        <b/>
        <sz val="12"/>
        <color theme="1"/>
        <rFont val="Aptos Display"/>
        <family val="2"/>
      </rPr>
      <t>Nota 4:</t>
    </r>
    <r>
      <rPr>
        <sz val="12"/>
        <color theme="1"/>
        <rFont val="Aptos Display"/>
        <family val="2"/>
      </rPr>
      <t xml:space="preserve"> Los cálculos se proyectan considerando  los meses de agosto a diciembre de 2024.</t>
    </r>
  </si>
  <si>
    <t>Anexo 7. Proyección presupuesto_equipo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</si>
</sst>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6" formatCode="&quot;$&quot;\ #,##0;[Red]\-&quot;$&quot;\ #,##0"/>
    <numFmt numFmtId="164" formatCode="_-* #,##0_-;\-* #,##0_-;_-* &quot;-&quot;??_-;_-@"/>
    <numFmt numFmtId="165" formatCode="&quot;$&quot;#,##0;[Red]\-&quot;$&quot;#,##0"/>
    <numFmt numFmtId="166" formatCode="&quot;$&quot;#,##0"/>
    <numFmt numFmtId="167" formatCode="_-* #,##0.00_-;\-* #,##0.00_-;_-* &quot;-&quot;??_-;_-@"/>
  </numFmts>
  <fonts count="18">
    <font>
      <sz val="12"/>
      <color theme="1"/>
      <name val="Calibri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  <font>
      <sz val="12"/>
      <name val="Calibri"/>
      <family val="2"/>
    </font>
    <font>
      <sz val="16"/>
      <color theme="1"/>
      <name val="Play"/>
    </font>
    <font>
      <b/>
      <sz val="18"/>
      <color theme="0"/>
      <name val="Play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Play"/>
    </font>
    <font>
      <b/>
      <sz val="16"/>
      <color theme="0"/>
      <name val="Play"/>
    </font>
    <font>
      <b/>
      <sz val="12"/>
      <color theme="1"/>
      <name val="Play"/>
    </font>
    <font>
      <b/>
      <sz val="12"/>
      <color theme="0"/>
      <name val="Play"/>
    </font>
    <font>
      <sz val="12"/>
      <color theme="1"/>
      <name val="Aptos Display"/>
      <family val="2"/>
    </font>
    <font>
      <b/>
      <sz val="12"/>
      <color theme="1"/>
      <name val="Aptos Display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D6DCE4"/>
        <bgColor rgb="FFD6DCE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164" fontId="2" fillId="0" borderId="0" xfId="0" applyNumberFormat="1" applyFont="1"/>
    <xf numFmtId="0" fontId="5" fillId="0" borderId="3" xfId="0" applyFont="1" applyBorder="1"/>
    <xf numFmtId="164" fontId="5" fillId="0" borderId="3" xfId="0" applyNumberFormat="1" applyFont="1" applyBorder="1"/>
    <xf numFmtId="0" fontId="6" fillId="2" borderId="3" xfId="0" applyFont="1" applyFill="1" applyBorder="1"/>
    <xf numFmtId="164" fontId="6" fillId="2" borderId="3" xfId="0" applyNumberFormat="1" applyFont="1" applyFill="1" applyBorder="1"/>
    <xf numFmtId="0" fontId="8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0" borderId="3" xfId="0" applyFont="1" applyBorder="1"/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6" fontId="8" fillId="4" borderId="3" xfId="0" applyNumberFormat="1" applyFont="1" applyFill="1" applyBorder="1" applyAlignment="1">
      <alignment horizontal="center"/>
    </xf>
    <xf numFmtId="6" fontId="7" fillId="4" borderId="3" xfId="0" applyNumberFormat="1" applyFont="1" applyFill="1" applyBorder="1" applyAlignment="1">
      <alignment horizontal="center"/>
    </xf>
    <xf numFmtId="6" fontId="8" fillId="5" borderId="3" xfId="0" applyNumberFormat="1" applyFont="1" applyFill="1" applyBorder="1" applyAlignment="1">
      <alignment horizontal="center"/>
    </xf>
    <xf numFmtId="6" fontId="7" fillId="5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2" fillId="0" borderId="3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167" fontId="2" fillId="0" borderId="0" xfId="0" applyNumberFormat="1" applyFont="1"/>
    <xf numFmtId="0" fontId="11" fillId="8" borderId="3" xfId="0" applyFont="1" applyFill="1" applyBorder="1"/>
    <xf numFmtId="166" fontId="11" fillId="8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4" fillId="0" borderId="3" xfId="0" applyFont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10" borderId="3" xfId="0" applyFont="1" applyFill="1" applyBorder="1" applyAlignment="1">
      <alignment horizontal="left" vertical="top"/>
    </xf>
    <xf numFmtId="164" fontId="12" fillId="0" borderId="3" xfId="0" applyNumberFormat="1" applyFont="1" applyBorder="1" applyAlignment="1">
      <alignment horizontal="left" vertical="top"/>
    </xf>
    <xf numFmtId="164" fontId="12" fillId="10" borderId="3" xfId="0" applyNumberFormat="1" applyFont="1" applyFill="1" applyBorder="1" applyAlignment="1">
      <alignment horizontal="left" vertical="top"/>
    </xf>
    <xf numFmtId="0" fontId="14" fillId="0" borderId="3" xfId="0" applyFont="1" applyBorder="1" applyAlignment="1">
      <alignment horizontal="center" vertical="top"/>
    </xf>
    <xf numFmtId="5" fontId="14" fillId="0" borderId="3" xfId="0" applyNumberFormat="1" applyFont="1" applyBorder="1" applyAlignment="1">
      <alignment horizontal="right" vertical="top"/>
    </xf>
    <xf numFmtId="164" fontId="14" fillId="0" borderId="3" xfId="0" applyNumberFormat="1" applyFont="1" applyBorder="1" applyAlignment="1">
      <alignment horizontal="left" vertical="top"/>
    </xf>
    <xf numFmtId="5" fontId="15" fillId="2" borderId="3" xfId="0" applyNumberFormat="1" applyFont="1" applyFill="1" applyBorder="1" applyAlignment="1">
      <alignment horizontal="right" vertical="top"/>
    </xf>
    <xf numFmtId="164" fontId="14" fillId="0" borderId="0" xfId="0" applyNumberFormat="1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1" fillId="0" borderId="4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7" fillId="3" borderId="1" xfId="0" applyFont="1" applyFill="1" applyBorder="1" applyAlignment="1">
      <alignment horizontal="center"/>
    </xf>
    <xf numFmtId="0" fontId="4" fillId="0" borderId="5" xfId="0" applyFont="1" applyBorder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5" fontId="9" fillId="6" borderId="4" xfId="0" applyNumberFormat="1" applyFont="1" applyFill="1" applyBorder="1" applyAlignment="1">
      <alignment horizontal="center" vertical="center"/>
    </xf>
    <xf numFmtId="166" fontId="10" fillId="7" borderId="4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top"/>
    </xf>
    <xf numFmtId="0" fontId="4" fillId="0" borderId="9" xfId="0" applyFont="1" applyBorder="1"/>
    <xf numFmtId="0" fontId="4" fillId="0" borderId="10" xfId="0" applyFont="1" applyBorder="1"/>
    <xf numFmtId="0" fontId="14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164" fontId="12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00"/>
  <sheetViews>
    <sheetView showGridLines="0" tabSelected="1" workbookViewId="0">
      <selection activeCell="B1" sqref="B1:C1"/>
    </sheetView>
  </sheetViews>
  <sheetFormatPr baseColWidth="10" defaultColWidth="11.25" defaultRowHeight="15" customHeight="1"/>
  <cols>
    <col min="1" max="1" width="10.5" customWidth="1"/>
    <col min="2" max="2" width="75.5" customWidth="1"/>
    <col min="3" max="3" width="26" customWidth="1"/>
    <col min="4" max="26" width="10.5" customWidth="1"/>
  </cols>
  <sheetData>
    <row r="1" spans="2:3" ht="15.75" customHeight="1">
      <c r="B1" s="51" t="s">
        <v>56</v>
      </c>
      <c r="C1" s="52"/>
    </row>
    <row r="2" spans="2:3" ht="15.75" customHeight="1">
      <c r="C2" s="1"/>
    </row>
    <row r="3" spans="2:3" ht="22.5" customHeight="1">
      <c r="B3" s="53" t="s">
        <v>0</v>
      </c>
      <c r="C3" s="54"/>
    </row>
    <row r="4" spans="2:3" ht="15.75" customHeight="1">
      <c r="C4" s="1"/>
    </row>
    <row r="5" spans="2:3" ht="21" customHeight="1">
      <c r="B5" s="2" t="s">
        <v>1</v>
      </c>
      <c r="C5" s="3">
        <f>'Equipo de Trabajo + Admon'!C23</f>
        <v>832536000</v>
      </c>
    </row>
    <row r="6" spans="2:3" ht="26.25" customHeight="1">
      <c r="B6" s="2" t="s">
        <v>2</v>
      </c>
      <c r="C6" s="3">
        <f>+'Viaticos + Tiquetes'!N16</f>
        <v>285180000</v>
      </c>
    </row>
    <row r="7" spans="2:3" ht="29.25" customHeight="1">
      <c r="B7" s="4" t="s">
        <v>3</v>
      </c>
      <c r="C7" s="5">
        <f>C5+C6</f>
        <v>1117716000</v>
      </c>
    </row>
    <row r="8" spans="2:3" ht="15.75" customHeight="1">
      <c r="C8" s="1"/>
    </row>
    <row r="9" spans="2:3" ht="15.75" customHeight="1">
      <c r="C9" s="1"/>
    </row>
    <row r="10" spans="2:3" ht="15.75" customHeight="1">
      <c r="C10" s="1"/>
    </row>
    <row r="11" spans="2:3" ht="15.75" customHeight="1">
      <c r="C11" s="1"/>
    </row>
    <row r="12" spans="2:3" ht="15.75" customHeight="1">
      <c r="C12" s="1"/>
    </row>
    <row r="13" spans="2:3" ht="15.75" customHeight="1">
      <c r="C13" s="1"/>
    </row>
    <row r="14" spans="2:3" ht="15.75" customHeight="1">
      <c r="C14" s="1"/>
    </row>
    <row r="15" spans="2:3" ht="15.75" customHeight="1">
      <c r="C15" s="1"/>
    </row>
    <row r="16" spans="2:3" ht="15.75" customHeight="1">
      <c r="C16" s="1"/>
    </row>
    <row r="17" spans="3:3" ht="15.75" customHeight="1">
      <c r="C17" s="1"/>
    </row>
    <row r="18" spans="3:3" ht="15.75" customHeight="1">
      <c r="C18" s="1"/>
    </row>
    <row r="19" spans="3:3" ht="15.75" customHeight="1">
      <c r="C19" s="1"/>
    </row>
    <row r="20" spans="3:3" ht="15.75" customHeight="1">
      <c r="C20" s="1"/>
    </row>
    <row r="21" spans="3:3" ht="15.75" customHeight="1">
      <c r="C21" s="1"/>
    </row>
    <row r="22" spans="3:3" ht="15.75" customHeight="1">
      <c r="C22" s="1"/>
    </row>
    <row r="23" spans="3:3" ht="15.75" customHeight="1">
      <c r="C23" s="1"/>
    </row>
    <row r="24" spans="3:3" ht="15.75" customHeight="1">
      <c r="C24" s="1"/>
    </row>
    <row r="25" spans="3:3" ht="15.75" customHeight="1">
      <c r="C25" s="1"/>
    </row>
    <row r="26" spans="3:3" ht="15.75" customHeight="1">
      <c r="C26" s="1"/>
    </row>
    <row r="27" spans="3:3" ht="15.75" customHeight="1">
      <c r="C27" s="1"/>
    </row>
    <row r="28" spans="3:3" ht="15.75" customHeight="1">
      <c r="C28" s="1"/>
    </row>
    <row r="29" spans="3:3" ht="15.75" customHeight="1">
      <c r="C29" s="1"/>
    </row>
    <row r="30" spans="3:3" ht="15.75" customHeight="1">
      <c r="C30" s="1"/>
    </row>
    <row r="31" spans="3:3" ht="15.75" customHeight="1">
      <c r="C31" s="1"/>
    </row>
    <row r="32" spans="3:3" ht="15.75" customHeight="1">
      <c r="C32" s="1"/>
    </row>
    <row r="33" spans="3:3" ht="15.75" customHeight="1">
      <c r="C33" s="1"/>
    </row>
    <row r="34" spans="3:3" ht="15.75" customHeight="1">
      <c r="C34" s="1"/>
    </row>
    <row r="35" spans="3:3" ht="15.75" customHeight="1">
      <c r="C35" s="1"/>
    </row>
    <row r="36" spans="3:3" ht="15.75" customHeight="1">
      <c r="C36" s="1"/>
    </row>
    <row r="37" spans="3:3" ht="15.75" customHeight="1">
      <c r="C37" s="1"/>
    </row>
    <row r="38" spans="3:3" ht="15.75" customHeight="1">
      <c r="C38" s="1"/>
    </row>
    <row r="39" spans="3:3" ht="15.75" customHeight="1">
      <c r="C39" s="1"/>
    </row>
    <row r="40" spans="3:3" ht="15.75" customHeight="1">
      <c r="C40" s="1"/>
    </row>
    <row r="41" spans="3:3" ht="15.75" customHeight="1">
      <c r="C41" s="1"/>
    </row>
    <row r="42" spans="3:3" ht="15.75" customHeight="1">
      <c r="C42" s="1"/>
    </row>
    <row r="43" spans="3:3" ht="15.75" customHeight="1">
      <c r="C43" s="1"/>
    </row>
    <row r="44" spans="3:3" ht="15.75" customHeight="1">
      <c r="C44" s="1"/>
    </row>
    <row r="45" spans="3:3" ht="15.75" customHeight="1">
      <c r="C45" s="1"/>
    </row>
    <row r="46" spans="3:3" ht="15.75" customHeight="1">
      <c r="C46" s="1"/>
    </row>
    <row r="47" spans="3:3" ht="15.75" customHeight="1">
      <c r="C47" s="1"/>
    </row>
    <row r="48" spans="3:3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  <row r="1000" spans="3:3" ht="15.75" customHeight="1">
      <c r="C1000" s="1"/>
    </row>
  </sheetData>
  <mergeCells count="2">
    <mergeCell ref="B1:C1"/>
    <mergeCell ref="B3:C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showGridLines="0" workbookViewId="0"/>
  </sheetViews>
  <sheetFormatPr baseColWidth="10" defaultColWidth="11.25" defaultRowHeight="15" customHeight="1"/>
  <cols>
    <col min="1" max="1" width="29.75" customWidth="1"/>
    <col min="2" max="2" width="35.125" customWidth="1"/>
    <col min="3" max="3" width="18.125" customWidth="1"/>
    <col min="4" max="4" width="12.25" customWidth="1"/>
    <col min="5" max="5" width="10.375" customWidth="1"/>
    <col min="6" max="6" width="12.875" customWidth="1"/>
    <col min="7" max="7" width="7.5" customWidth="1"/>
    <col min="8" max="8" width="10.375" customWidth="1"/>
    <col min="9" max="9" width="11.875" customWidth="1"/>
    <col min="10" max="10" width="19.375" customWidth="1"/>
    <col min="11" max="11" width="22.375" customWidth="1"/>
    <col min="12" max="26" width="10.5" customWidth="1"/>
  </cols>
  <sheetData>
    <row r="1" spans="1:11" ht="15.75" customHeight="1"/>
    <row r="2" spans="1:11" ht="18" customHeight="1">
      <c r="A2" s="55" t="s">
        <v>4</v>
      </c>
      <c r="B2" s="58" t="s">
        <v>5</v>
      </c>
      <c r="C2" s="59"/>
      <c r="D2" s="59"/>
      <c r="E2" s="59"/>
      <c r="F2" s="59"/>
      <c r="G2" s="59"/>
      <c r="H2" s="59"/>
      <c r="I2" s="54"/>
      <c r="J2" s="6"/>
      <c r="K2" s="7"/>
    </row>
    <row r="3" spans="1:11" ht="15.75" customHeight="1">
      <c r="A3" s="56"/>
      <c r="B3" s="60" t="s">
        <v>6</v>
      </c>
      <c r="C3" s="61" t="s">
        <v>7</v>
      </c>
      <c r="D3" s="62" t="s">
        <v>8</v>
      </c>
      <c r="E3" s="59"/>
      <c r="F3" s="54"/>
      <c r="G3" s="63" t="s">
        <v>9</v>
      </c>
      <c r="H3" s="59"/>
      <c r="I3" s="54"/>
      <c r="J3" s="8" t="s">
        <v>10</v>
      </c>
      <c r="K3" s="9" t="s">
        <v>11</v>
      </c>
    </row>
    <row r="4" spans="1:11" ht="15" customHeight="1">
      <c r="A4" s="56"/>
      <c r="B4" s="57"/>
      <c r="C4" s="57"/>
      <c r="D4" s="10" t="s">
        <v>12</v>
      </c>
      <c r="E4" s="10" t="s">
        <v>13</v>
      </c>
      <c r="F4" s="10" t="s">
        <v>14</v>
      </c>
      <c r="G4" s="11" t="s">
        <v>12</v>
      </c>
      <c r="H4" s="11" t="s">
        <v>13</v>
      </c>
      <c r="I4" s="11" t="s">
        <v>15</v>
      </c>
      <c r="J4" s="64">
        <f>(I16+F16)</f>
        <v>186000000</v>
      </c>
      <c r="K4" s="65">
        <f>J4*4</f>
        <v>744000000</v>
      </c>
    </row>
    <row r="5" spans="1:11" ht="15" customHeight="1">
      <c r="A5" s="56"/>
      <c r="B5" s="12" t="s">
        <v>16</v>
      </c>
      <c r="C5" s="13">
        <v>1</v>
      </c>
      <c r="D5" s="14">
        <v>0</v>
      </c>
      <c r="E5" s="15">
        <v>0</v>
      </c>
      <c r="F5" s="15">
        <f t="shared" ref="F5:F15" si="0">E5*D5</f>
        <v>0</v>
      </c>
      <c r="G5" s="16">
        <v>1</v>
      </c>
      <c r="H5" s="17">
        <v>13000000</v>
      </c>
      <c r="I5" s="17">
        <f t="shared" ref="I5:I15" si="1">H5*G5</f>
        <v>13000000</v>
      </c>
      <c r="J5" s="56"/>
      <c r="K5" s="56"/>
    </row>
    <row r="6" spans="1:11" ht="15" customHeight="1">
      <c r="A6" s="56"/>
      <c r="B6" s="12" t="s">
        <v>17</v>
      </c>
      <c r="C6" s="13">
        <v>1</v>
      </c>
      <c r="D6" s="14">
        <v>0</v>
      </c>
      <c r="E6" s="15">
        <v>0</v>
      </c>
      <c r="F6" s="15">
        <f t="shared" si="0"/>
        <v>0</v>
      </c>
      <c r="G6" s="16">
        <v>1</v>
      </c>
      <c r="H6" s="17">
        <v>13000000</v>
      </c>
      <c r="I6" s="17">
        <f t="shared" si="1"/>
        <v>13000000</v>
      </c>
      <c r="J6" s="56"/>
      <c r="K6" s="56"/>
    </row>
    <row r="7" spans="1:11" ht="15" customHeight="1">
      <c r="A7" s="56"/>
      <c r="B7" s="12" t="s">
        <v>18</v>
      </c>
      <c r="C7" s="13">
        <v>1</v>
      </c>
      <c r="D7" s="14">
        <v>0</v>
      </c>
      <c r="E7" s="15">
        <v>0</v>
      </c>
      <c r="F7" s="15">
        <f t="shared" si="0"/>
        <v>0</v>
      </c>
      <c r="G7" s="16">
        <v>1</v>
      </c>
      <c r="H7" s="17">
        <v>13000000</v>
      </c>
      <c r="I7" s="17">
        <f t="shared" si="1"/>
        <v>13000000</v>
      </c>
      <c r="J7" s="56"/>
      <c r="K7" s="56"/>
    </row>
    <row r="8" spans="1:11" ht="15" customHeight="1">
      <c r="A8" s="56"/>
      <c r="B8" s="12" t="s">
        <v>19</v>
      </c>
      <c r="C8" s="13">
        <v>3</v>
      </c>
      <c r="D8" s="14">
        <v>3</v>
      </c>
      <c r="E8" s="15">
        <v>7000000</v>
      </c>
      <c r="F8" s="15">
        <f t="shared" si="0"/>
        <v>21000000</v>
      </c>
      <c r="G8" s="16">
        <v>0</v>
      </c>
      <c r="H8" s="17">
        <v>0</v>
      </c>
      <c r="I8" s="17">
        <f t="shared" si="1"/>
        <v>0</v>
      </c>
      <c r="J8" s="56"/>
      <c r="K8" s="56"/>
    </row>
    <row r="9" spans="1:11" ht="15" customHeight="1">
      <c r="A9" s="56"/>
      <c r="B9" s="12" t="s">
        <v>20</v>
      </c>
      <c r="C9" s="13">
        <v>5</v>
      </c>
      <c r="D9" s="15">
        <v>5</v>
      </c>
      <c r="E9" s="15">
        <v>7000000</v>
      </c>
      <c r="F9" s="15">
        <f t="shared" si="0"/>
        <v>35000000</v>
      </c>
      <c r="G9" s="16">
        <v>0</v>
      </c>
      <c r="H9" s="17">
        <v>0</v>
      </c>
      <c r="I9" s="17">
        <f t="shared" si="1"/>
        <v>0</v>
      </c>
      <c r="J9" s="56"/>
      <c r="K9" s="56"/>
    </row>
    <row r="10" spans="1:11" ht="15" customHeight="1">
      <c r="A10" s="56"/>
      <c r="B10" s="12" t="s">
        <v>21</v>
      </c>
      <c r="C10" s="13">
        <v>5</v>
      </c>
      <c r="D10" s="14">
        <v>5</v>
      </c>
      <c r="E10" s="15">
        <v>7000000</v>
      </c>
      <c r="F10" s="15">
        <f t="shared" si="0"/>
        <v>35000000</v>
      </c>
      <c r="G10" s="16">
        <v>0</v>
      </c>
      <c r="H10" s="17">
        <v>0</v>
      </c>
      <c r="I10" s="17">
        <f t="shared" si="1"/>
        <v>0</v>
      </c>
      <c r="J10" s="56"/>
      <c r="K10" s="56"/>
    </row>
    <row r="11" spans="1:11" ht="15" customHeight="1">
      <c r="A11" s="56"/>
      <c r="B11" s="12" t="s">
        <v>22</v>
      </c>
      <c r="C11" s="13">
        <v>1</v>
      </c>
      <c r="D11" s="14">
        <v>1</v>
      </c>
      <c r="E11" s="15">
        <v>7000000</v>
      </c>
      <c r="F11" s="15">
        <f t="shared" si="0"/>
        <v>7000000</v>
      </c>
      <c r="G11" s="16">
        <v>0</v>
      </c>
      <c r="H11" s="17">
        <v>0</v>
      </c>
      <c r="I11" s="17">
        <f t="shared" si="1"/>
        <v>0</v>
      </c>
      <c r="J11" s="56"/>
      <c r="K11" s="56"/>
    </row>
    <row r="12" spans="1:11" ht="15" customHeight="1">
      <c r="A12" s="56"/>
      <c r="B12" s="12" t="s">
        <v>23</v>
      </c>
      <c r="C12" s="13">
        <v>2</v>
      </c>
      <c r="D12" s="14">
        <v>2</v>
      </c>
      <c r="E12" s="15">
        <v>7000000</v>
      </c>
      <c r="F12" s="15">
        <f t="shared" si="0"/>
        <v>14000000</v>
      </c>
      <c r="G12" s="16">
        <v>0</v>
      </c>
      <c r="H12" s="17">
        <v>0</v>
      </c>
      <c r="I12" s="17">
        <f t="shared" si="1"/>
        <v>0</v>
      </c>
      <c r="J12" s="56"/>
      <c r="K12" s="56"/>
    </row>
    <row r="13" spans="1:11" ht="15" customHeight="1">
      <c r="A13" s="56"/>
      <c r="B13" s="12" t="s">
        <v>24</v>
      </c>
      <c r="C13" s="13">
        <v>1</v>
      </c>
      <c r="D13" s="14">
        <v>1</v>
      </c>
      <c r="E13" s="15">
        <v>7000000</v>
      </c>
      <c r="F13" s="15">
        <f t="shared" si="0"/>
        <v>7000000</v>
      </c>
      <c r="G13" s="16">
        <v>0</v>
      </c>
      <c r="H13" s="17">
        <v>0</v>
      </c>
      <c r="I13" s="17">
        <f t="shared" si="1"/>
        <v>0</v>
      </c>
      <c r="J13" s="56"/>
      <c r="K13" s="56"/>
    </row>
    <row r="14" spans="1:11" ht="15" customHeight="1">
      <c r="A14" s="56"/>
      <c r="B14" s="12" t="s">
        <v>25</v>
      </c>
      <c r="C14" s="13">
        <v>2</v>
      </c>
      <c r="D14" s="14">
        <v>2</v>
      </c>
      <c r="E14" s="15">
        <v>7000000</v>
      </c>
      <c r="F14" s="15">
        <f t="shared" si="0"/>
        <v>14000000</v>
      </c>
      <c r="G14" s="16">
        <v>0</v>
      </c>
      <c r="H14" s="17">
        <v>0</v>
      </c>
      <c r="I14" s="17">
        <f t="shared" si="1"/>
        <v>0</v>
      </c>
      <c r="J14" s="56"/>
      <c r="K14" s="56"/>
    </row>
    <row r="15" spans="1:11" ht="15" customHeight="1">
      <c r="A15" s="56"/>
      <c r="B15" s="12" t="s">
        <v>26</v>
      </c>
      <c r="C15" s="13">
        <f>D15+G15</f>
        <v>2</v>
      </c>
      <c r="D15" s="14">
        <v>2</v>
      </c>
      <c r="E15" s="15">
        <v>7000000</v>
      </c>
      <c r="F15" s="15">
        <f t="shared" si="0"/>
        <v>14000000</v>
      </c>
      <c r="G15" s="16">
        <v>0</v>
      </c>
      <c r="H15" s="17">
        <v>0</v>
      </c>
      <c r="I15" s="17">
        <f t="shared" si="1"/>
        <v>0</v>
      </c>
      <c r="J15" s="56"/>
      <c r="K15" s="56"/>
    </row>
    <row r="16" spans="1:11" ht="18" customHeight="1">
      <c r="A16" s="57"/>
      <c r="B16" s="12" t="s">
        <v>27</v>
      </c>
      <c r="C16" s="6">
        <f t="shared" ref="C16:I16" si="2">SUM(C5:C15)</f>
        <v>24</v>
      </c>
      <c r="D16" s="10">
        <f t="shared" si="2"/>
        <v>21</v>
      </c>
      <c r="E16" s="18">
        <f t="shared" si="2"/>
        <v>56000000</v>
      </c>
      <c r="F16" s="19">
        <f t="shared" si="2"/>
        <v>147000000</v>
      </c>
      <c r="G16" s="11">
        <f t="shared" si="2"/>
        <v>3</v>
      </c>
      <c r="H16" s="20">
        <f t="shared" si="2"/>
        <v>39000000</v>
      </c>
      <c r="I16" s="21">
        <f t="shared" si="2"/>
        <v>39000000</v>
      </c>
      <c r="J16" s="57"/>
      <c r="K16" s="57"/>
    </row>
    <row r="17" spans="1:11" ht="16.5" customHeight="1">
      <c r="A17" s="22"/>
      <c r="B17" s="23"/>
      <c r="C17" s="24"/>
      <c r="D17" s="24"/>
      <c r="E17" s="25"/>
      <c r="F17" s="26"/>
      <c r="G17" s="24"/>
      <c r="H17" s="25"/>
      <c r="I17" s="26"/>
      <c r="J17" s="27"/>
      <c r="K17" s="28"/>
    </row>
    <row r="18" spans="1:11" ht="16.5" customHeight="1">
      <c r="B18" s="7" t="s">
        <v>28</v>
      </c>
      <c r="C18" s="29">
        <f>K4</f>
        <v>744000000</v>
      </c>
    </row>
    <row r="19" spans="1:11" ht="15.75" customHeight="1">
      <c r="B19" s="7" t="s">
        <v>29</v>
      </c>
      <c r="C19" s="30">
        <v>0.1</v>
      </c>
      <c r="E19" s="31"/>
    </row>
    <row r="20" spans="1:11" ht="15.75" customHeight="1">
      <c r="B20" s="7" t="s">
        <v>30</v>
      </c>
      <c r="C20" s="29">
        <f>C18*C19</f>
        <v>74400000</v>
      </c>
      <c r="E20" s="31"/>
    </row>
    <row r="21" spans="1:11" ht="15.75" customHeight="1">
      <c r="B21" s="7" t="s">
        <v>31</v>
      </c>
      <c r="C21" s="30">
        <v>0.19</v>
      </c>
    </row>
    <row r="22" spans="1:11" ht="15.75" customHeight="1">
      <c r="B22" s="7" t="s">
        <v>32</v>
      </c>
      <c r="C22" s="29">
        <f>C20*1.19</f>
        <v>88536000</v>
      </c>
    </row>
    <row r="23" spans="1:11" ht="15.75" customHeight="1">
      <c r="B23" s="32" t="s">
        <v>33</v>
      </c>
      <c r="C23" s="33">
        <f>C18+C22</f>
        <v>832536000</v>
      </c>
    </row>
    <row r="24" spans="1:11" ht="15.75" customHeight="1"/>
    <row r="25" spans="1:11" ht="15.75" customHeight="1"/>
    <row r="26" spans="1:11" ht="15.75" customHeight="1"/>
    <row r="27" spans="1:11" ht="15.75" customHeight="1">
      <c r="B27" s="34"/>
    </row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J4:J16"/>
    <mergeCell ref="K4:K16"/>
    <mergeCell ref="A2:A16"/>
    <mergeCell ref="B2:I2"/>
    <mergeCell ref="B3:B4"/>
    <mergeCell ref="C3:C4"/>
    <mergeCell ref="D3:F3"/>
    <mergeCell ref="G3:I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5" defaultRowHeight="15" customHeight="1"/>
  <cols>
    <col min="1" max="1" width="35.5" customWidth="1"/>
    <col min="2" max="2" width="14.375" customWidth="1"/>
    <col min="3" max="3" width="13.75" customWidth="1"/>
    <col min="4" max="4" width="7.5" customWidth="1"/>
    <col min="5" max="5" width="16.125" customWidth="1"/>
    <col min="6" max="6" width="10.75" customWidth="1"/>
    <col min="7" max="7" width="14.5" customWidth="1"/>
    <col min="8" max="8" width="15.5" customWidth="1"/>
    <col min="9" max="9" width="14.75" customWidth="1"/>
    <col min="10" max="10" width="14" customWidth="1"/>
    <col min="11" max="11" width="13.125" customWidth="1"/>
    <col min="12" max="12" width="14.5" customWidth="1"/>
    <col min="13" max="13" width="16.125" customWidth="1"/>
    <col min="14" max="14" width="16.375" customWidth="1"/>
    <col min="15" max="26" width="11" customWidth="1"/>
  </cols>
  <sheetData>
    <row r="1" spans="1:26" ht="15.75" customHeight="1">
      <c r="A1" s="66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.75" customHeight="1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.75" customHeight="1">
      <c r="A3" s="36" t="s">
        <v>35</v>
      </c>
      <c r="B3" s="36" t="s">
        <v>36</v>
      </c>
      <c r="C3" s="36" t="s">
        <v>37</v>
      </c>
      <c r="D3" s="36" t="s">
        <v>38</v>
      </c>
      <c r="E3" s="36" t="s">
        <v>39</v>
      </c>
      <c r="F3" s="36" t="s">
        <v>40</v>
      </c>
      <c r="G3" s="36" t="s">
        <v>41</v>
      </c>
      <c r="H3" s="36" t="s">
        <v>42</v>
      </c>
      <c r="I3" s="36" t="s">
        <v>43</v>
      </c>
      <c r="J3" s="37" t="s">
        <v>44</v>
      </c>
      <c r="K3" s="36" t="s">
        <v>45</v>
      </c>
      <c r="L3" s="37" t="s">
        <v>46</v>
      </c>
      <c r="M3" s="36" t="s">
        <v>47</v>
      </c>
      <c r="N3" s="37" t="s">
        <v>48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customHeight="1">
      <c r="A4" s="12"/>
      <c r="B4" s="13"/>
      <c r="C4" s="39"/>
      <c r="D4" s="39"/>
      <c r="E4" s="40"/>
      <c r="F4" s="41"/>
      <c r="G4" s="41"/>
      <c r="H4" s="41"/>
      <c r="I4" s="41"/>
      <c r="J4" s="42"/>
      <c r="K4" s="43"/>
      <c r="L4" s="42"/>
      <c r="M4" s="43"/>
      <c r="N4" s="4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7" t="s">
        <v>16</v>
      </c>
      <c r="B5" s="13">
        <v>1</v>
      </c>
      <c r="C5" s="39">
        <f>+'Equipo de Trabajo + Admon'!H5</f>
        <v>13000000</v>
      </c>
      <c r="D5" s="39" t="s">
        <v>49</v>
      </c>
      <c r="E5" s="69" t="s">
        <v>50</v>
      </c>
      <c r="F5" s="70">
        <v>3</v>
      </c>
      <c r="G5" s="70">
        <v>2</v>
      </c>
      <c r="H5" s="43">
        <f t="shared" ref="H5:H15" si="0">C5/30</f>
        <v>433333.33333333331</v>
      </c>
      <c r="I5" s="43">
        <f t="shared" ref="I5:I15" si="1">H5*70%</f>
        <v>303333.33333333331</v>
      </c>
      <c r="J5" s="44">
        <f t="shared" ref="J5:J7" si="2">I5*$G$5*$F$5*B5</f>
        <v>1820000</v>
      </c>
      <c r="K5" s="71">
        <v>700000</v>
      </c>
      <c r="L5" s="44">
        <f>K5*$F$5*B5</f>
        <v>2100000</v>
      </c>
      <c r="M5" s="43">
        <f t="shared" ref="M5:M15" si="3">L5+J5</f>
        <v>3920000</v>
      </c>
      <c r="N5" s="44">
        <f t="shared" ref="N5:N15" si="4">M5*4</f>
        <v>15680000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7" t="s">
        <v>17</v>
      </c>
      <c r="B6" s="13">
        <v>1</v>
      </c>
      <c r="C6" s="39">
        <f>+'Equipo de Trabajo + Admon'!H6</f>
        <v>13000000</v>
      </c>
      <c r="D6" s="39" t="s">
        <v>49</v>
      </c>
      <c r="E6" s="56"/>
      <c r="F6" s="56"/>
      <c r="G6" s="56"/>
      <c r="H6" s="43">
        <f t="shared" si="0"/>
        <v>433333.33333333331</v>
      </c>
      <c r="I6" s="43">
        <f t="shared" si="1"/>
        <v>303333.33333333331</v>
      </c>
      <c r="J6" s="44">
        <f t="shared" si="2"/>
        <v>1820000</v>
      </c>
      <c r="K6" s="56"/>
      <c r="L6" s="44">
        <f>K5*$F$5*B6</f>
        <v>2100000</v>
      </c>
      <c r="M6" s="43">
        <f t="shared" si="3"/>
        <v>3920000</v>
      </c>
      <c r="N6" s="44">
        <f t="shared" si="4"/>
        <v>15680000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7" t="s">
        <v>18</v>
      </c>
      <c r="B7" s="13">
        <v>1</v>
      </c>
      <c r="C7" s="39">
        <f>+'Equipo de Trabajo + Admon'!H7</f>
        <v>13000000</v>
      </c>
      <c r="D7" s="39" t="s">
        <v>49</v>
      </c>
      <c r="E7" s="57"/>
      <c r="F7" s="57"/>
      <c r="G7" s="57"/>
      <c r="H7" s="43">
        <f t="shared" si="0"/>
        <v>433333.33333333331</v>
      </c>
      <c r="I7" s="43">
        <f t="shared" si="1"/>
        <v>303333.33333333331</v>
      </c>
      <c r="J7" s="44">
        <f t="shared" si="2"/>
        <v>1820000</v>
      </c>
      <c r="K7" s="56"/>
      <c r="L7" s="44">
        <f>K5*$F$5*B7</f>
        <v>2100000</v>
      </c>
      <c r="M7" s="43">
        <f t="shared" si="3"/>
        <v>3920000</v>
      </c>
      <c r="N7" s="44">
        <f t="shared" si="4"/>
        <v>15680000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7" t="s">
        <v>19</v>
      </c>
      <c r="B8" s="13">
        <v>3</v>
      </c>
      <c r="C8" s="39">
        <f>+'Equipo de Trabajo + Admon'!E8</f>
        <v>7000000</v>
      </c>
      <c r="D8" s="39" t="s">
        <v>51</v>
      </c>
      <c r="E8" s="69" t="s">
        <v>50</v>
      </c>
      <c r="F8" s="70">
        <v>3</v>
      </c>
      <c r="G8" s="70">
        <v>1.5</v>
      </c>
      <c r="H8" s="43">
        <f t="shared" si="0"/>
        <v>233333.33333333334</v>
      </c>
      <c r="I8" s="43">
        <f t="shared" si="1"/>
        <v>163333.33333333334</v>
      </c>
      <c r="J8" s="44">
        <f t="shared" ref="J8:J15" si="5">I8*$G$8*$F$8*B8</f>
        <v>2205000</v>
      </c>
      <c r="K8" s="56"/>
      <c r="L8" s="44">
        <f t="shared" ref="L8:L15" si="6">$K$5*$F$8*B8</f>
        <v>6300000</v>
      </c>
      <c r="M8" s="43">
        <f t="shared" si="3"/>
        <v>8505000</v>
      </c>
      <c r="N8" s="44">
        <f t="shared" si="4"/>
        <v>34020000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7" t="s">
        <v>20</v>
      </c>
      <c r="B9" s="13">
        <v>5</v>
      </c>
      <c r="C9" s="39">
        <f>+'Equipo de Trabajo + Admon'!E9</f>
        <v>7000000</v>
      </c>
      <c r="D9" s="39" t="s">
        <v>51</v>
      </c>
      <c r="E9" s="56"/>
      <c r="F9" s="56"/>
      <c r="G9" s="56"/>
      <c r="H9" s="43">
        <f t="shared" si="0"/>
        <v>233333.33333333334</v>
      </c>
      <c r="I9" s="43">
        <f t="shared" si="1"/>
        <v>163333.33333333334</v>
      </c>
      <c r="J9" s="44">
        <f t="shared" si="5"/>
        <v>3675000</v>
      </c>
      <c r="K9" s="56"/>
      <c r="L9" s="44">
        <f t="shared" si="6"/>
        <v>10500000</v>
      </c>
      <c r="M9" s="43">
        <f t="shared" si="3"/>
        <v>14175000</v>
      </c>
      <c r="N9" s="44">
        <f t="shared" si="4"/>
        <v>56700000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7" t="s">
        <v>21</v>
      </c>
      <c r="B10" s="13">
        <v>5</v>
      </c>
      <c r="C10" s="39">
        <f>+'Equipo de Trabajo + Admon'!E10</f>
        <v>7000000</v>
      </c>
      <c r="D10" s="39" t="s">
        <v>51</v>
      </c>
      <c r="E10" s="56"/>
      <c r="F10" s="56"/>
      <c r="G10" s="56"/>
      <c r="H10" s="43">
        <f t="shared" si="0"/>
        <v>233333.33333333334</v>
      </c>
      <c r="I10" s="43">
        <f t="shared" si="1"/>
        <v>163333.33333333334</v>
      </c>
      <c r="J10" s="44">
        <f t="shared" si="5"/>
        <v>3675000</v>
      </c>
      <c r="K10" s="56"/>
      <c r="L10" s="44">
        <f t="shared" si="6"/>
        <v>10500000</v>
      </c>
      <c r="M10" s="43">
        <f t="shared" si="3"/>
        <v>14175000</v>
      </c>
      <c r="N10" s="44">
        <f t="shared" si="4"/>
        <v>56700000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7" t="s">
        <v>22</v>
      </c>
      <c r="B11" s="13">
        <v>1</v>
      </c>
      <c r="C11" s="39">
        <f>+'Equipo de Trabajo + Admon'!E11</f>
        <v>7000000</v>
      </c>
      <c r="D11" s="39" t="s">
        <v>51</v>
      </c>
      <c r="E11" s="56"/>
      <c r="F11" s="56"/>
      <c r="G11" s="56"/>
      <c r="H11" s="43">
        <f t="shared" si="0"/>
        <v>233333.33333333334</v>
      </c>
      <c r="I11" s="43">
        <f t="shared" si="1"/>
        <v>163333.33333333334</v>
      </c>
      <c r="J11" s="44">
        <f t="shared" si="5"/>
        <v>735000</v>
      </c>
      <c r="K11" s="56"/>
      <c r="L11" s="44">
        <f t="shared" si="6"/>
        <v>2100000</v>
      </c>
      <c r="M11" s="43">
        <f t="shared" si="3"/>
        <v>2835000</v>
      </c>
      <c r="N11" s="44">
        <f t="shared" si="4"/>
        <v>11340000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7" t="s">
        <v>23</v>
      </c>
      <c r="B12" s="13">
        <v>2</v>
      </c>
      <c r="C12" s="39">
        <f>+'Equipo de Trabajo + Admon'!E12</f>
        <v>7000000</v>
      </c>
      <c r="D12" s="39" t="s">
        <v>51</v>
      </c>
      <c r="E12" s="56"/>
      <c r="F12" s="56"/>
      <c r="G12" s="56"/>
      <c r="H12" s="43">
        <f t="shared" si="0"/>
        <v>233333.33333333334</v>
      </c>
      <c r="I12" s="43">
        <f t="shared" si="1"/>
        <v>163333.33333333334</v>
      </c>
      <c r="J12" s="44">
        <f t="shared" si="5"/>
        <v>1470000</v>
      </c>
      <c r="K12" s="56"/>
      <c r="L12" s="44">
        <f t="shared" si="6"/>
        <v>4200000</v>
      </c>
      <c r="M12" s="43">
        <f t="shared" si="3"/>
        <v>5670000</v>
      </c>
      <c r="N12" s="44">
        <f t="shared" si="4"/>
        <v>22680000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7" t="s">
        <v>24</v>
      </c>
      <c r="B13" s="13">
        <v>1</v>
      </c>
      <c r="C13" s="39">
        <f>+'Equipo de Trabajo + Admon'!E13</f>
        <v>7000000</v>
      </c>
      <c r="D13" s="39" t="s">
        <v>51</v>
      </c>
      <c r="E13" s="56"/>
      <c r="F13" s="56"/>
      <c r="G13" s="56"/>
      <c r="H13" s="43">
        <f t="shared" si="0"/>
        <v>233333.33333333334</v>
      </c>
      <c r="I13" s="43">
        <f t="shared" si="1"/>
        <v>163333.33333333334</v>
      </c>
      <c r="J13" s="44">
        <f t="shared" si="5"/>
        <v>735000</v>
      </c>
      <c r="K13" s="56"/>
      <c r="L13" s="44">
        <f t="shared" si="6"/>
        <v>2100000</v>
      </c>
      <c r="M13" s="43">
        <f t="shared" si="3"/>
        <v>2835000</v>
      </c>
      <c r="N13" s="44">
        <f t="shared" si="4"/>
        <v>11340000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7" t="s">
        <v>25</v>
      </c>
      <c r="B14" s="13">
        <v>2</v>
      </c>
      <c r="C14" s="39">
        <f>+'Equipo de Trabajo + Admon'!E14</f>
        <v>7000000</v>
      </c>
      <c r="D14" s="39" t="s">
        <v>51</v>
      </c>
      <c r="E14" s="56"/>
      <c r="F14" s="56"/>
      <c r="G14" s="56"/>
      <c r="H14" s="43">
        <f t="shared" si="0"/>
        <v>233333.33333333334</v>
      </c>
      <c r="I14" s="43">
        <f t="shared" si="1"/>
        <v>163333.33333333334</v>
      </c>
      <c r="J14" s="44">
        <f t="shared" si="5"/>
        <v>1470000</v>
      </c>
      <c r="K14" s="56"/>
      <c r="L14" s="44">
        <f t="shared" si="6"/>
        <v>4200000</v>
      </c>
      <c r="M14" s="43">
        <f t="shared" si="3"/>
        <v>5670000</v>
      </c>
      <c r="N14" s="44">
        <f t="shared" si="4"/>
        <v>22680000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7" t="s">
        <v>26</v>
      </c>
      <c r="B15" s="13">
        <v>2</v>
      </c>
      <c r="C15" s="39">
        <f>+'Equipo de Trabajo + Admon'!E15</f>
        <v>7000000</v>
      </c>
      <c r="D15" s="39" t="s">
        <v>51</v>
      </c>
      <c r="E15" s="57"/>
      <c r="F15" s="57"/>
      <c r="G15" s="57"/>
      <c r="H15" s="43">
        <f t="shared" si="0"/>
        <v>233333.33333333334</v>
      </c>
      <c r="I15" s="43">
        <f t="shared" si="1"/>
        <v>163333.33333333334</v>
      </c>
      <c r="J15" s="44">
        <f t="shared" si="5"/>
        <v>1470000</v>
      </c>
      <c r="K15" s="57"/>
      <c r="L15" s="44">
        <f t="shared" si="6"/>
        <v>4200000</v>
      </c>
      <c r="M15" s="43">
        <f t="shared" si="3"/>
        <v>5670000</v>
      </c>
      <c r="N15" s="44">
        <f t="shared" si="4"/>
        <v>22680000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34"/>
      <c r="B16" s="45">
        <f>SUM(B4:B15)</f>
        <v>24</v>
      </c>
      <c r="C16" s="34"/>
      <c r="D16" s="34"/>
      <c r="E16" s="34"/>
      <c r="F16" s="34"/>
      <c r="G16" s="34"/>
      <c r="H16" s="34"/>
      <c r="I16" s="34"/>
      <c r="J16" s="46">
        <f>SUM(J4:J15)</f>
        <v>20895000</v>
      </c>
      <c r="K16" s="34"/>
      <c r="L16" s="46">
        <f t="shared" ref="L16:N16" si="7">SUM(L4:L15)</f>
        <v>50400000</v>
      </c>
      <c r="M16" s="47">
        <f t="shared" si="7"/>
        <v>71295000</v>
      </c>
      <c r="N16" s="48">
        <f t="shared" si="7"/>
        <v>285180000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34"/>
      <c r="B17" s="35"/>
      <c r="C17" s="34"/>
      <c r="D17" s="34"/>
      <c r="E17" s="34"/>
      <c r="F17" s="34"/>
      <c r="G17" s="34"/>
      <c r="H17" s="34"/>
      <c r="I17" s="34"/>
      <c r="J17" s="49"/>
      <c r="K17" s="34"/>
      <c r="L17" s="49"/>
      <c r="M17" s="49"/>
      <c r="N17" s="50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34"/>
      <c r="B18" s="35"/>
      <c r="C18" s="34"/>
      <c r="D18" s="34"/>
      <c r="E18" s="34"/>
      <c r="F18" s="34"/>
      <c r="G18" s="34"/>
      <c r="H18" s="34"/>
      <c r="I18" s="34"/>
      <c r="J18" s="49"/>
      <c r="K18" s="34"/>
      <c r="L18" s="49"/>
      <c r="M18" s="49"/>
      <c r="N18" s="49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34" t="s">
        <v>52</v>
      </c>
      <c r="B19" s="35"/>
      <c r="C19" s="34"/>
      <c r="D19" s="34"/>
      <c r="E19" s="34"/>
      <c r="F19" s="34"/>
      <c r="G19" s="34"/>
      <c r="H19" s="34"/>
      <c r="I19" s="34"/>
      <c r="J19" s="49"/>
      <c r="K19" s="34"/>
      <c r="L19" s="49"/>
      <c r="M19" s="49"/>
      <c r="N19" s="49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 t="s">
        <v>53</v>
      </c>
      <c r="B20" s="35"/>
      <c r="C20" s="34"/>
      <c r="D20" s="34"/>
      <c r="E20" s="34"/>
      <c r="F20" s="34"/>
      <c r="G20" s="34"/>
      <c r="H20" s="34"/>
      <c r="I20" s="34"/>
      <c r="J20" s="49"/>
      <c r="K20" s="34"/>
      <c r="L20" s="49"/>
      <c r="M20" s="49"/>
      <c r="N20" s="49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 t="s">
        <v>54</v>
      </c>
      <c r="B21" s="35"/>
      <c r="C21" s="34"/>
      <c r="D21" s="34"/>
      <c r="E21" s="34"/>
      <c r="F21" s="34"/>
      <c r="G21" s="34"/>
      <c r="H21" s="34"/>
      <c r="I21" s="34"/>
      <c r="J21" s="49"/>
      <c r="K21" s="34"/>
      <c r="L21" s="49"/>
      <c r="M21" s="49"/>
      <c r="N21" s="49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 t="s">
        <v>55</v>
      </c>
      <c r="B22" s="35"/>
      <c r="C22" s="34"/>
      <c r="D22" s="34"/>
      <c r="E22" s="34"/>
      <c r="F22" s="34"/>
      <c r="G22" s="34"/>
      <c r="H22" s="34"/>
      <c r="I22" s="34"/>
      <c r="J22" s="49"/>
      <c r="K22" s="34"/>
      <c r="L22" s="49"/>
      <c r="M22" s="49"/>
      <c r="N22" s="49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5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5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5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5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5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5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5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5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5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5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5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5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5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5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5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5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5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5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5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5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5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5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5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5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5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5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5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5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5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5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5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5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5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5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5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5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5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5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5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5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5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5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5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5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5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5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5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5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5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5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5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5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5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5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5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5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5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5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5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5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5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5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5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5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5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5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5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5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5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5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5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5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5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5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5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5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5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5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5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5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5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5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5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5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5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5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5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5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5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5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5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5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5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5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5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5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5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5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5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5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5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5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5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5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5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5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5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5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5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5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5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5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5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5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5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5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5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5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5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5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5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5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5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5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5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5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5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5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5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5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5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5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5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5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5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5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5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5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5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5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5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5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5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5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5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5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5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5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5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5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5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5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5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5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5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5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5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5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5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5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5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5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5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5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5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5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5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5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5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5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5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5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5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5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5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5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5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5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5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5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5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5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5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5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5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5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5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5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5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5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5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5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5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5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5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5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5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5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5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5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5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5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5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5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5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5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5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5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5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5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5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5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5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5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5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5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5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5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5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5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5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5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5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5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5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5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5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5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5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5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5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5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5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5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5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5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5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5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5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5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5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5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5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5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5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5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5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5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5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5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5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5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5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5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5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5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5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5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5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5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5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5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5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5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5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5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5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5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5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5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5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5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5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5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5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5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5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5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5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5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5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5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5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5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5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5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5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5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5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5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5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5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5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5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5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5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5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5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5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5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5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5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5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5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5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5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5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5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5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5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5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5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5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5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5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5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5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5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5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5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5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5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5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5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5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5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5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5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5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5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5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5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5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5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5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5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5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5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5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5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5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5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5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5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5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5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5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5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5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5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5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5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5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5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5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5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5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5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5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5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5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5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5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5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5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5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5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5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5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5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5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5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5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5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5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5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5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5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5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5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5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5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5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5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5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5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5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5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5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5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5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5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5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5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5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5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5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5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5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5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5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5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5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5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5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5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5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5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5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5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5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5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5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5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5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5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5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5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5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5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5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5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5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5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5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5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5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5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5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5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5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5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5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5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5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5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5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5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5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5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5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5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5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5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5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5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5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5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5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5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5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5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5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5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5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5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5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5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5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5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5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5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5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5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5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5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5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5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5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5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5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5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5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5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5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5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5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5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5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5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5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5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5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5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5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5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5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5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5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5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5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5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5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5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5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5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5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5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5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5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5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5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5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5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5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5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5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5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5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5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5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5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5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5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5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5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5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5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5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5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5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5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5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5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5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5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5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5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5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5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5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5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5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5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5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5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5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5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5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5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5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5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5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5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5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5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5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5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5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5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5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5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5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5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5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5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5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5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5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5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5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5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5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5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5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5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5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5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5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5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5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5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5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5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5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5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5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5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5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5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5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5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5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5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5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5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5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5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5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5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5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5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5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5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5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5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5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5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5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5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5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5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5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5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5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5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5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5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5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5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5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5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5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5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5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5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5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5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5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5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5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5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5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5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5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5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5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5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5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5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5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5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5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5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5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5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5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5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5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5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5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5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5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5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5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5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5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5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5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5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5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5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5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5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5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5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5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5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5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5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5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5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5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5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5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5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5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5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5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5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5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5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5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5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5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5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5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5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5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5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5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5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5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5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5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5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5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5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5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5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5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5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5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5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5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5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5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5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5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5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5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5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5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5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5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5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5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5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5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5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5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5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5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5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5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5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5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5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5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5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5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5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5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5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5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5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5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5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5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5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5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5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5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5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5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5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5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5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5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5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5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5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5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5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5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5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5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5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5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5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5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5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5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5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5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5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8">
    <mergeCell ref="A1:N1"/>
    <mergeCell ref="E5:E7"/>
    <mergeCell ref="F5:F7"/>
    <mergeCell ref="G5:G7"/>
    <mergeCell ref="K5:K15"/>
    <mergeCell ref="E8:E15"/>
    <mergeCell ref="F8:F15"/>
    <mergeCell ref="G8:G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Equipo de Trabajo + Admon</vt:lpstr>
      <vt:lpstr>Viaticos + Tiquetes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Lucia Tarazona Moreno</dc:creator>
  <cp:lastModifiedBy>Maria Camila Arias Medina</cp:lastModifiedBy>
  <dcterms:created xsi:type="dcterms:W3CDTF">2024-05-09T05:45:54Z</dcterms:created>
  <dcterms:modified xsi:type="dcterms:W3CDTF">2024-06-28T17:58:12Z</dcterms:modified>
</cp:coreProperties>
</file>