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/>
  <mc:AlternateContent xmlns:mc="http://schemas.openxmlformats.org/markup-compatibility/2006">
    <mc:Choice Requires="x15">
      <x15ac:absPath xmlns:x15ac="http://schemas.microsoft.com/office/spreadsheetml/2010/11/ac" url="/Users/andres7187071/Downloads/Proceso 008-2025/"/>
    </mc:Choice>
  </mc:AlternateContent>
  <xr:revisionPtr revIDLastSave="0" documentId="13_ncr:1_{EF9176C5-F15A-734E-AB4F-DA96161B54F9}" xr6:coauthVersionLast="47" xr6:coauthVersionMax="47" xr10:uidLastSave="{00000000-0000-0000-0000-000000000000}"/>
  <bookViews>
    <workbookView xWindow="0" yWindow="680" windowWidth="25140" windowHeight="14640" tabRatio="505" xr2:uid="{CD743608-F534-6C4C-A2D0-995A0B40B6D7}"/>
  </bookViews>
  <sheets>
    <sheet name="1. PROPONENTE" sheetId="4" r:id="rId1"/>
    <sheet name="HIS_Minimo" sheetId="17" state="hidden" r:id="rId2"/>
  </sheets>
  <definedNames>
    <definedName name="_xlnm.Print_Area" localSheetId="0">'1. PROPONENTE'!$B$2:$X$29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9" i="4" l="1"/>
  <c r="W27" i="4"/>
  <c r="W25" i="4"/>
  <c r="W23" i="4"/>
  <c r="W21" i="4"/>
  <c r="W19" i="4"/>
  <c r="J27" i="4"/>
  <c r="J25" i="4"/>
  <c r="J23" i="4"/>
  <c r="J21" i="4"/>
  <c r="J19" i="4"/>
  <c r="N27" i="4"/>
  <c r="N25" i="4"/>
  <c r="N23" i="4"/>
  <c r="N21" i="4"/>
  <c r="N19" i="4"/>
  <c r="F7" i="4"/>
  <c r="H7" i="4" s="1"/>
  <c r="O19" i="4" l="1"/>
  <c r="O27" i="4"/>
  <c r="P27" i="4" s="1"/>
  <c r="T27" i="4" s="1"/>
  <c r="O21" i="4"/>
  <c r="S21" i="4" s="1"/>
  <c r="O23" i="4"/>
  <c r="P23" i="4" s="1"/>
  <c r="T23" i="4" s="1"/>
  <c r="O25" i="4"/>
  <c r="S25" i="4" s="1"/>
  <c r="S27" i="4"/>
  <c r="P21" i="4"/>
  <c r="T21" i="4" s="1"/>
  <c r="S19" i="4"/>
  <c r="P19" i="4"/>
  <c r="T19" i="4" s="1"/>
  <c r="P25" i="4" l="1"/>
  <c r="T25" i="4" s="1"/>
  <c r="U29" i="4" s="1"/>
  <c r="S2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Siervo Andres Aguirre Benavides</author>
  </authors>
  <commentList>
    <comment ref="Q17" authorId="0" shapeId="0" xr:uid="{E57C2EC1-0817-0D47-B043-A5A0CEB172A0}">
      <text>
        <r>
          <rPr>
            <b/>
            <sz val="9"/>
            <color rgb="FF000000"/>
            <rFont val="Tahoma"/>
            <family val="2"/>
          </rPr>
          <t>Siervo Andres Aguirre Benavides: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% PARTICIPACION CERTIFICADO</t>
        </r>
      </text>
    </comment>
  </commentList>
</comments>
</file>

<file path=xl/sharedStrings.xml><?xml version="1.0" encoding="utf-8"?>
<sst xmlns="http://schemas.openxmlformats.org/spreadsheetml/2006/main" count="113" uniqueCount="100">
  <si>
    <t>OBJETO:</t>
  </si>
  <si>
    <t xml:space="preserve">Presupuesto oficial: </t>
  </si>
  <si>
    <t>$</t>
  </si>
  <si>
    <t>SMMLV</t>
  </si>
  <si>
    <t>No.</t>
  </si>
  <si>
    <t>OBJETO CONTRACTUAL</t>
  </si>
  <si>
    <t>OBSERVACIÓN</t>
  </si>
  <si>
    <t>FECHA DE INICIO</t>
  </si>
  <si>
    <t>FECHA TERMINACIÓN</t>
  </si>
  <si>
    <t>% DE EJECUCIÓN</t>
  </si>
  <si>
    <t>CONTRATO</t>
  </si>
  <si>
    <t>CONTRATANTE</t>
  </si>
  <si>
    <t>TOTAL</t>
  </si>
  <si>
    <t>CONTRATISTA</t>
  </si>
  <si>
    <t>% EQUIVALENTE</t>
  </si>
  <si>
    <t>AÑO</t>
  </si>
  <si>
    <t>VALOR ITEMS PARA LICITACIÓN</t>
  </si>
  <si>
    <t>VALOR TOTAL DEL CONTRATO</t>
  </si>
  <si>
    <t>Salario mínimo (SMMLV)</t>
  </si>
  <si>
    <t>SALARIO MINIMO 2019</t>
  </si>
  <si>
    <t>PRESUPUESTO OFICIAL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</si>
  <si>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</si>
  <si>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</si>
  <si>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</si>
  <si>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</si>
  <si>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</si>
  <si>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</si>
  <si>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</si>
  <si>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</si>
  <si>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</si>
  <si>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</si>
  <si>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</si>
  <si>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</si>
  <si>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</si>
  <si>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</si>
  <si>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</si>
  <si>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</si>
  <si>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</si>
  <si>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</si>
  <si>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</si>
  <si>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</si>
  <si>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</si>
  <si>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</si>
  <si>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</si>
  <si>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</si>
  <si>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</si>
  <si>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</si>
  <si>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</si>
  <si>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</si>
  <si>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</si>
  <si>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</si>
  <si>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</si>
  <si>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</si>
  <si>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</si>
  <si>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</si>
  <si>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</si>
  <si>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</si>
  <si>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</si>
  <si>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Porponente:</t>
  </si>
  <si>
    <t>INVITACIÓN PÚBLICA No. 008-2025</t>
  </si>
  <si>
    <t>Prestar los servicios de operación logística para llevar a cabo la organización, producción y ejecución
de los eventos, suministro de tiquetes y demás actividades logísticas que se requieran para que se cumplan los objetivos de los diferentes proyectos cuyos recursos se encuentran en el Fondo para la Vida y la Biodiversidad.</t>
  </si>
  <si>
    <t>Requerimiento</t>
  </si>
  <si>
    <t>Valoración que la Entidad tendrá como equivalente en relación con el valor del contrato</t>
  </si>
  <si>
    <t>2025</t>
  </si>
  <si>
    <t>2024</t>
  </si>
  <si>
    <t>2023</t>
  </si>
  <si>
    <t>2022</t>
  </si>
  <si>
    <t>2021</t>
  </si>
  <si>
    <t>PUBBLICA S.A.S.</t>
  </si>
  <si>
    <t>UNIVERSIDAD PEDAGOGICA
NACIONAL</t>
  </si>
  <si>
    <t>Prestar servicios de operador logístico para la planeación,
organización, producción y ejecución de los eventos y
actividades que se requieran en desarrollo del proyecto
SAR No. 10619 "Lineamientos técnicos, pedagógicos y de
política pública asociados a la incorporación del enfoque
de atención integral.</t>
  </si>
  <si>
    <t>1004-2019</t>
  </si>
  <si>
    <t>PUBBLICA S.A.S</t>
  </si>
  <si>
    <t>Experiencia del Proponente - Habilitante</t>
  </si>
  <si>
    <t>Prestar los servicios como operador logístico para la organización y ejecución de eventos y demás actividades requeridas que programe la Procuraduria General de la Nación en el desarrollo del Programa del Fortalecimiento de la Gestión Institucional (Contrato de Préstamo BID 4443 OC-CO)</t>
  </si>
  <si>
    <t>PROCURADURIA GENERAL DE LA NACIÓN</t>
  </si>
  <si>
    <t>PGN-BID-034-2019</t>
  </si>
  <si>
    <t>Prestación de servicios como operador logístico, relacionados con la organización, administración, ejecución y demás acciones logísticas necesarias para la realización de aquellos eventos en los que participe o tenga presencia la entidad.</t>
  </si>
  <si>
    <t>Contratar la prestación de servicios operacionales y de funcionamiento que garanticen la organización, administración y realización de eventos y/o actividades que garanticen la ejecución de los requerimientos encaminados al logro y mantenimiento de la Paz en las regiones.</t>
  </si>
  <si>
    <t>Prestar los servicios de un operador logístico, para apoyar la organización, producción y realización de eventos en las jornadas y/o acciones que adelanta la Unidad para la implementación de medidas de reparación integral a las víctimas del conflicto armado que le sean solicitadas por la Unidad, de acuerdo con los requerimientos técnicos y de conformidad con el Anexo Técnico” LOTE 2</t>
  </si>
  <si>
    <t>AGENCIA NACIONAL DE MINERÍA</t>
  </si>
  <si>
    <t>DEPARTAMENTO ADMINISTRATIVO DE LA PRESIDENCIA DE LA REPUBLICA</t>
  </si>
  <si>
    <t>UNIDAD ADMINISTRATIVA ESPECIAL DE ATENCION Y REPARACION INTEGRAL A LAS VICTIMAS</t>
  </si>
  <si>
    <t>Máximo cinco (5) certificaciones de contratos suscritos y ejecutados durante los últimos seis (6) años contados desde la fecha de cierre de la presente invitación, para entidades públicas o privadas, donde se hayan desarrollado objetos similares al de la presente contratación, en el cual se verifique de sus obligaciones la ejecución de eventos y/o talleres y/o encuentros y/o reuniones de trabajo y/o congresos y/o foros y relacionados. La suma de la(s) certificación(es) deberán tener una cuantía igual o superior al presupuesto oficial establecido para la presente invitación.</t>
  </si>
  <si>
    <t>FECHA DE CIERRE DE LA INVITACIÒN</t>
  </si>
  <si>
    <t>EXCELENTE</t>
  </si>
  <si>
    <t>Fecha de certificación</t>
  </si>
  <si>
    <t xml:space="preserve">Calificación del servicio </t>
  </si>
  <si>
    <t>BUENA</t>
  </si>
  <si>
    <t>ANM 408 de 2020</t>
  </si>
  <si>
    <t>% PARTICIPACIÓN DE LA FIGURA</t>
  </si>
  <si>
    <t>Validación Ańos (6)</t>
  </si>
  <si>
    <t>Validación Fecha de certificación 
(MAX 5)</t>
  </si>
  <si>
    <t>FP-489-2023</t>
  </si>
  <si>
    <t>1702
DE 2024</t>
  </si>
  <si>
    <t>El contratista cumplió con las obligaciones pactadas y de acuerdo
al cumplimiento del objeto contractual</t>
  </si>
  <si>
    <t>CUMPLE</t>
  </si>
  <si>
    <t>NO CUMPLE
La fecha de expedición de la certificación es mayor a 5 años, no cumple con lo señalado en el numeral 3.2.3.1.1. Experiencia habilitante de los Términos de Referencia</t>
  </si>
  <si>
    <t>NO CUMPLE
No se tiene establecido claramente la Clasificación del Servicio</t>
  </si>
  <si>
    <r>
      <t xml:space="preserve">TOTAL SMMLV DE LAS CERTIFICACIONES QUE </t>
    </r>
    <r>
      <rPr>
        <b/>
        <sz val="12"/>
        <color rgb="FFFF0000"/>
        <rFont val="Calibri (Cuerpo)"/>
      </rPr>
      <t xml:space="preserve">CUMPLEN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</si>
</sst>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-* #,##0.00\ _$_-;\-* #,##0.00\ _$_-;_-* &quot;-&quot;??\ _$_-;_-@_-"/>
    <numFmt numFmtId="166" formatCode="_-[$$-240A]\ * #,##0_ ;_-[$$-240A]\ * \-#,##0\ ;_-[$$-240A]\ * &quot;-&quot;_ ;_-@_ "/>
    <numFmt numFmtId="167" formatCode="#,##0.00\ _$"/>
    <numFmt numFmtId="168" formatCode="[$-C0A]d\-mmm\-yy;@"/>
    <numFmt numFmtId="169" formatCode="[$$-240A]#,##0"/>
    <numFmt numFmtId="170" formatCode="_-[$$-240A]* #,##0.00_-;\-[$$-240A]* #,##0.00_-;_-[$$-240A]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000000"/>
      <name val="Verdana"/>
      <family val="2"/>
    </font>
    <font>
      <sz val="8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 (Cuerpo)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5" fillId="0" borderId="0" xfId="0" applyFont="1"/>
    <xf numFmtId="1" fontId="4" fillId="0" borderId="0" xfId="0" applyNumberFormat="1" applyFont="1"/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5" fontId="4" fillId="0" borderId="0" xfId="1" applyFont="1"/>
    <xf numFmtId="167" fontId="4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70" fontId="4" fillId="0" borderId="1" xfId="0" applyNumberFormat="1" applyFont="1" applyBorder="1" applyAlignment="1">
      <alignment horizontal="center" vertical="center"/>
    </xf>
    <xf numFmtId="170" fontId="4" fillId="3" borderId="1" xfId="0" applyNumberFormat="1" applyFont="1" applyFill="1" applyBorder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66" fontId="5" fillId="5" borderId="0" xfId="0" applyNumberFormat="1" applyFont="1" applyFill="1" applyAlignment="1">
      <alignment horizontal="right" vertical="center"/>
    </xf>
    <xf numFmtId="166" fontId="5" fillId="5" borderId="0" xfId="0" applyNumberFormat="1" applyFont="1" applyFill="1" applyAlignment="1">
      <alignment horizontal="center" vertical="center"/>
    </xf>
    <xf numFmtId="0" fontId="5" fillId="5" borderId="0" xfId="0" applyFont="1" applyFill="1"/>
    <xf numFmtId="0" fontId="4" fillId="5" borderId="0" xfId="0" applyFont="1" applyFill="1"/>
    <xf numFmtId="2" fontId="5" fillId="5" borderId="0" xfId="0" applyNumberFormat="1" applyFont="1" applyFill="1" applyAlignment="1">
      <alignment horizontal="right" vertical="center"/>
    </xf>
    <xf numFmtId="165" fontId="4" fillId="0" borderId="0" xfId="1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9" fontId="0" fillId="0" borderId="1" xfId="0" applyNumberFormat="1" applyBorder="1" applyAlignment="1">
      <alignment horizontal="center"/>
    </xf>
    <xf numFmtId="9" fontId="4" fillId="0" borderId="1" xfId="3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9" fontId="4" fillId="0" borderId="0" xfId="0" applyNumberFormat="1" applyFont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3" fontId="5" fillId="4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5" borderId="0" xfId="0" applyFont="1" applyFill="1" applyAlignment="1">
      <alignment horizontal="left"/>
    </xf>
    <xf numFmtId="0" fontId="1" fillId="0" borderId="2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/>
    </xf>
    <xf numFmtId="0" fontId="5" fillId="0" borderId="11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68" fontId="4" fillId="5" borderId="0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2" xfId="2" xr:uid="{60CEAEF7-61FE-F843-BE5B-E91EC9ADF15F}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5E0B3-9AFC-8F4B-8114-3F40DCA56294}">
  <sheetPr>
    <tabColor theme="7" tint="0.79998168889431442"/>
  </sheetPr>
  <dimension ref="B2:AA46"/>
  <sheetViews>
    <sheetView showGridLines="0" tabSelected="1" topLeftCell="N19" zoomScale="83" zoomScaleNormal="110" workbookViewId="0">
      <selection activeCell="O21" sqref="O21"/>
    </sheetView>
  </sheetViews>
  <sheetFormatPr baseColWidth="10" defaultColWidth="0" defaultRowHeight="16" outlineLevelRow="1" x14ac:dyDescent="0.2"/>
  <cols>
    <col min="1" max="1" width="8.5" style="1" customWidth="1"/>
    <col min="2" max="2" width="10.1640625" style="1" customWidth="1"/>
    <col min="3" max="3" width="21.5" style="1" customWidth="1"/>
    <col min="4" max="4" width="19.83203125" style="1" customWidth="1"/>
    <col min="5" max="5" width="18.5" style="1" customWidth="1"/>
    <col min="6" max="6" width="40.33203125" style="1" customWidth="1"/>
    <col min="7" max="9" width="14.83203125" style="1" customWidth="1"/>
    <col min="10" max="10" width="17.6640625" style="1" customWidth="1"/>
    <col min="11" max="11" width="11.83203125" style="1" bestFit="1" customWidth="1"/>
    <col min="12" max="12" width="14.6640625" style="1" bestFit="1" customWidth="1"/>
    <col min="13" max="13" width="20.6640625" style="1" bestFit="1" customWidth="1"/>
    <col min="14" max="14" width="14" style="1" customWidth="1"/>
    <col min="15" max="15" width="19.83203125" style="21" bestFit="1" customWidth="1"/>
    <col min="16" max="16" width="17.1640625" style="1" customWidth="1"/>
    <col min="17" max="17" width="18.6640625" style="1" bestFit="1" customWidth="1"/>
    <col min="18" max="18" width="17.5" style="1" bestFit="1" customWidth="1"/>
    <col min="19" max="19" width="51.33203125" style="1" customWidth="1"/>
    <col min="20" max="20" width="13.1640625" style="3" customWidth="1"/>
    <col min="21" max="21" width="17.83203125" style="1" customWidth="1"/>
    <col min="22" max="22" width="14.5" style="1" customWidth="1"/>
    <col min="23" max="23" width="20.83203125" style="1" customWidth="1"/>
    <col min="24" max="24" width="34.83203125" style="1" customWidth="1"/>
    <col min="25" max="25" width="11.5" style="1" customWidth="1"/>
    <col min="26" max="27" width="14.5" style="1" hidden="1" customWidth="1"/>
    <col min="28" max="16384" width="0" style="1" hidden="1"/>
  </cols>
  <sheetData>
    <row r="2" spans="2:21" x14ac:dyDescent="0.2">
      <c r="B2" s="24" t="s">
        <v>59</v>
      </c>
      <c r="C2" s="24"/>
    </row>
    <row r="4" spans="2:21" ht="77" customHeight="1" x14ac:dyDescent="0.2">
      <c r="B4" s="28" t="s">
        <v>0</v>
      </c>
      <c r="C4" s="28"/>
      <c r="D4" s="66" t="s">
        <v>60</v>
      </c>
      <c r="E4" s="66"/>
      <c r="F4" s="66"/>
      <c r="G4" s="66"/>
      <c r="H4" s="66"/>
    </row>
    <row r="5" spans="2:21" x14ac:dyDescent="0.2">
      <c r="B5" s="2"/>
      <c r="C5" s="2"/>
      <c r="D5" s="2"/>
    </row>
    <row r="6" spans="2:21" x14ac:dyDescent="0.2">
      <c r="B6" s="2"/>
      <c r="C6" s="2"/>
      <c r="E6" s="4" t="s">
        <v>20</v>
      </c>
      <c r="F6" s="4" t="s">
        <v>19</v>
      </c>
      <c r="H6" s="4" t="s">
        <v>3</v>
      </c>
    </row>
    <row r="7" spans="2:21" x14ac:dyDescent="0.2">
      <c r="B7" s="1" t="s">
        <v>1</v>
      </c>
      <c r="D7" s="25"/>
      <c r="E7" s="22">
        <v>6215252720</v>
      </c>
      <c r="F7" s="23">
        <f>HIS_Minimo!C3</f>
        <v>1423500</v>
      </c>
      <c r="G7" s="25"/>
      <c r="H7" s="26">
        <f>+E7/F7</f>
        <v>4366.1768317527221</v>
      </c>
    </row>
    <row r="9" spans="2:21" x14ac:dyDescent="0.2">
      <c r="B9" s="1" t="s">
        <v>58</v>
      </c>
      <c r="C9" s="2"/>
      <c r="D9" s="62" t="s">
        <v>68</v>
      </c>
      <c r="E9" s="62"/>
      <c r="F9" s="34" t="s">
        <v>84</v>
      </c>
      <c r="G9" s="68">
        <v>45895</v>
      </c>
      <c r="H9" s="68"/>
    </row>
    <row r="11" spans="2:21" x14ac:dyDescent="0.2">
      <c r="B11" s="2" t="s">
        <v>73</v>
      </c>
      <c r="C11" s="2"/>
    </row>
    <row r="13" spans="2:21" x14ac:dyDescent="0.2">
      <c r="D13" s="59"/>
      <c r="E13" s="60"/>
      <c r="F13" s="60"/>
    </row>
    <row r="14" spans="2:21" ht="38" customHeight="1" x14ac:dyDescent="0.2">
      <c r="D14" s="44" t="s">
        <v>61</v>
      </c>
      <c r="E14" s="44"/>
      <c r="F14" s="44"/>
      <c r="G14" s="44" t="s">
        <v>62</v>
      </c>
      <c r="H14" s="44"/>
      <c r="I14" s="44"/>
      <c r="J14" s="20"/>
    </row>
    <row r="15" spans="2:21" ht="116" customHeight="1" x14ac:dyDescent="0.2">
      <c r="D15" s="61" t="s">
        <v>83</v>
      </c>
      <c r="E15" s="61"/>
      <c r="F15" s="61"/>
      <c r="G15" s="58">
        <v>1</v>
      </c>
      <c r="H15" s="58"/>
      <c r="I15" s="58"/>
      <c r="J15" s="35"/>
    </row>
    <row r="16" spans="2:21" ht="17" thickBot="1" x14ac:dyDescent="0.25">
      <c r="B16" s="2"/>
      <c r="C16" s="2"/>
      <c r="U16" s="3"/>
    </row>
    <row r="17" spans="2:24" ht="32" customHeight="1" x14ac:dyDescent="0.2">
      <c r="B17" s="44" t="s">
        <v>4</v>
      </c>
      <c r="C17" s="50" t="s">
        <v>10</v>
      </c>
      <c r="D17" s="51"/>
      <c r="E17" s="44" t="s">
        <v>11</v>
      </c>
      <c r="F17" s="44" t="s">
        <v>5</v>
      </c>
      <c r="G17" s="44"/>
      <c r="H17" s="44" t="s">
        <v>7</v>
      </c>
      <c r="I17" s="44" t="s">
        <v>8</v>
      </c>
      <c r="J17" s="44" t="s">
        <v>91</v>
      </c>
      <c r="K17" s="44" t="s">
        <v>9</v>
      </c>
      <c r="L17" s="44" t="s">
        <v>13</v>
      </c>
      <c r="M17" s="54" t="s">
        <v>17</v>
      </c>
      <c r="N17" s="55"/>
      <c r="O17" s="54" t="s">
        <v>16</v>
      </c>
      <c r="P17" s="55"/>
      <c r="Q17" s="44" t="s">
        <v>90</v>
      </c>
      <c r="R17" s="44" t="s">
        <v>14</v>
      </c>
      <c r="S17" s="54" t="s">
        <v>12</v>
      </c>
      <c r="T17" s="55"/>
      <c r="U17" s="65" t="s">
        <v>87</v>
      </c>
      <c r="V17" s="65" t="s">
        <v>86</v>
      </c>
      <c r="W17" s="65" t="s">
        <v>92</v>
      </c>
      <c r="X17" s="56" t="s">
        <v>6</v>
      </c>
    </row>
    <row r="18" spans="2:24" ht="17" x14ac:dyDescent="0.2">
      <c r="B18" s="44"/>
      <c r="C18" s="52"/>
      <c r="D18" s="53"/>
      <c r="E18" s="44"/>
      <c r="F18" s="44"/>
      <c r="G18" s="44"/>
      <c r="H18" s="44"/>
      <c r="I18" s="44"/>
      <c r="J18" s="44"/>
      <c r="K18" s="44"/>
      <c r="L18" s="44"/>
      <c r="M18" s="5" t="s">
        <v>2</v>
      </c>
      <c r="N18" s="5" t="s">
        <v>3</v>
      </c>
      <c r="O18" s="5" t="s">
        <v>2</v>
      </c>
      <c r="P18" s="5" t="s">
        <v>3</v>
      </c>
      <c r="Q18" s="44"/>
      <c r="R18" s="44"/>
      <c r="S18" s="5" t="s">
        <v>2</v>
      </c>
      <c r="T18" s="6" t="s">
        <v>3</v>
      </c>
      <c r="U18" s="52"/>
      <c r="V18" s="52"/>
      <c r="W18" s="52"/>
      <c r="X18" s="57"/>
    </row>
    <row r="19" spans="2:24" ht="119" customHeight="1" x14ac:dyDescent="0.2">
      <c r="B19" s="7">
        <v>1</v>
      </c>
      <c r="C19" s="47" t="s">
        <v>71</v>
      </c>
      <c r="D19" s="49"/>
      <c r="E19" s="8" t="s">
        <v>69</v>
      </c>
      <c r="F19" s="63" t="s">
        <v>70</v>
      </c>
      <c r="G19" s="64"/>
      <c r="H19" s="9">
        <v>43705</v>
      </c>
      <c r="I19" s="9">
        <v>43784</v>
      </c>
      <c r="J19" s="36">
        <f>($G$9-I19)/365</f>
        <v>5.7835616438356166</v>
      </c>
      <c r="K19" s="32">
        <v>1</v>
      </c>
      <c r="L19" s="8" t="s">
        <v>72</v>
      </c>
      <c r="M19" s="18">
        <v>2864185526</v>
      </c>
      <c r="N19" s="12">
        <f>IFERROR(M19/VLOOKUP(TEXT(YEAR(I19),0),HIS_Minimo!$B$3:$C$44,2,0),0)</f>
        <v>3458.6767143733487</v>
      </c>
      <c r="O19" s="10">
        <f>$F$7*N19</f>
        <v>4923426302.9104614</v>
      </c>
      <c r="P19" s="10">
        <f>+O19/$F$7</f>
        <v>3458.6767143733482</v>
      </c>
      <c r="Q19" s="16">
        <v>100</v>
      </c>
      <c r="R19" s="19">
        <v>100</v>
      </c>
      <c r="S19" s="17">
        <f>(O19*Q19/100)*$R$19/100</f>
        <v>4923426302.9104614</v>
      </c>
      <c r="T19" s="16">
        <f>(P19*Q19/100)*$R$19/100</f>
        <v>3458.6767143733477</v>
      </c>
      <c r="U19" s="7" t="s">
        <v>85</v>
      </c>
      <c r="V19" s="37">
        <v>43871</v>
      </c>
      <c r="W19" s="38">
        <f>($G$9-V19)/365</f>
        <v>5.5452054794520551</v>
      </c>
      <c r="X19" s="39" t="s">
        <v>97</v>
      </c>
    </row>
    <row r="20" spans="2:24" x14ac:dyDescent="0.2"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9"/>
    </row>
    <row r="21" spans="2:24" ht="96" customHeight="1" x14ac:dyDescent="0.2">
      <c r="B21" s="7">
        <v>2</v>
      </c>
      <c r="C21" s="47" t="s">
        <v>76</v>
      </c>
      <c r="D21" s="49"/>
      <c r="E21" s="8" t="s">
        <v>75</v>
      </c>
      <c r="F21" s="45" t="s">
        <v>74</v>
      </c>
      <c r="G21" s="46"/>
      <c r="H21" s="9">
        <v>43718</v>
      </c>
      <c r="I21" s="9">
        <v>44196</v>
      </c>
      <c r="J21" s="16">
        <f>($G$9-I21)/365</f>
        <v>4.6547945205479451</v>
      </c>
      <c r="K21" s="32">
        <v>1</v>
      </c>
      <c r="L21" s="8" t="s">
        <v>72</v>
      </c>
      <c r="M21" s="18">
        <v>1313781461</v>
      </c>
      <c r="N21" s="12">
        <f>IFERROR(M21/VLOOKUP(TEXT(YEAR(I21),0),HIS_Minimo!$B$3:$C$44,2,0),0)</f>
        <v>1496.6700512529576</v>
      </c>
      <c r="O21" s="10">
        <f>$F$7*N21</f>
        <v>2130509817.958585</v>
      </c>
      <c r="P21" s="10">
        <f>+O21/$F$7</f>
        <v>1496.6700512529576</v>
      </c>
      <c r="Q21" s="16">
        <v>100</v>
      </c>
      <c r="R21" s="19">
        <v>100</v>
      </c>
      <c r="S21" s="17">
        <f>(O21*Q21/100)*$R$19/100</f>
        <v>2130509817.9585848</v>
      </c>
      <c r="T21" s="16">
        <f>(P21*Q21/100)*$R$19/100</f>
        <v>1496.6700512529576</v>
      </c>
      <c r="U21" s="7" t="s">
        <v>88</v>
      </c>
      <c r="V21" s="37">
        <v>44210</v>
      </c>
      <c r="W21" s="38">
        <f>($G$9-V21)/365</f>
        <v>4.6164383561643838</v>
      </c>
      <c r="X21" s="39" t="s">
        <v>96</v>
      </c>
    </row>
    <row r="22" spans="2:24" x14ac:dyDescent="0.2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9"/>
    </row>
    <row r="23" spans="2:24" ht="96" customHeight="1" x14ac:dyDescent="0.2">
      <c r="B23" s="7">
        <v>3</v>
      </c>
      <c r="C23" s="47" t="s">
        <v>89</v>
      </c>
      <c r="D23" s="49"/>
      <c r="E23" s="8" t="s">
        <v>80</v>
      </c>
      <c r="F23" s="45" t="s">
        <v>77</v>
      </c>
      <c r="G23" s="46"/>
      <c r="H23" s="9">
        <v>44147</v>
      </c>
      <c r="I23" s="9">
        <v>44561</v>
      </c>
      <c r="J23" s="16">
        <f>($G$9-I23)/365</f>
        <v>3.6547945205479451</v>
      </c>
      <c r="K23" s="32">
        <v>1</v>
      </c>
      <c r="L23" s="8" t="s">
        <v>72</v>
      </c>
      <c r="M23" s="18">
        <v>3113920638</v>
      </c>
      <c r="N23" s="12">
        <f>IFERROR(M23/VLOOKUP(TEXT(YEAR(I23),0),HIS_Minimo!$B$3:$C$44,2,0),0)</f>
        <v>3427.442514578559</v>
      </c>
      <c r="O23" s="10">
        <f>$F$7*N23</f>
        <v>4878964419.5025787</v>
      </c>
      <c r="P23" s="10">
        <f>+O23/$F$7</f>
        <v>3427.442514578559</v>
      </c>
      <c r="Q23" s="16">
        <v>100</v>
      </c>
      <c r="R23" s="19">
        <v>100</v>
      </c>
      <c r="S23" s="17">
        <f>(O23*Q23/100)*$R$19/100</f>
        <v>4878964419.5025787</v>
      </c>
      <c r="T23" s="16">
        <f>(P23*Q23/100)*$R$19/100</f>
        <v>3427.442514578559</v>
      </c>
      <c r="U23" s="7" t="s">
        <v>85</v>
      </c>
      <c r="V23" s="37">
        <v>44650</v>
      </c>
      <c r="W23" s="38">
        <f>($G$9-V23)/365</f>
        <v>3.4109589041095889</v>
      </c>
      <c r="X23" s="39" t="s">
        <v>96</v>
      </c>
    </row>
    <row r="24" spans="2:24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9"/>
    </row>
    <row r="25" spans="2:24" ht="102" customHeight="1" x14ac:dyDescent="0.2">
      <c r="B25" s="7">
        <v>4</v>
      </c>
      <c r="C25" s="47" t="s">
        <v>93</v>
      </c>
      <c r="D25" s="49"/>
      <c r="E25" s="8" t="s">
        <v>81</v>
      </c>
      <c r="F25" s="45" t="s">
        <v>78</v>
      </c>
      <c r="G25" s="46"/>
      <c r="H25" s="9">
        <v>45244</v>
      </c>
      <c r="I25" s="9">
        <v>45488</v>
      </c>
      <c r="J25" s="16">
        <f t="shared" ref="J25:J27" si="0">($G$9-I25)/365</f>
        <v>1.1150684931506849</v>
      </c>
      <c r="K25" s="32">
        <v>1</v>
      </c>
      <c r="L25" s="8" t="s">
        <v>72</v>
      </c>
      <c r="M25" s="18">
        <v>16948730168.959999</v>
      </c>
      <c r="N25" s="12">
        <f>IFERROR(M25/VLOOKUP(TEXT(YEAR(I25),0),HIS_Minimo!$B$3:$C$44,2,0),0)</f>
        <v>13037.484745353846</v>
      </c>
      <c r="O25" s="10">
        <f>$F$7*N25</f>
        <v>18558859535.0112</v>
      </c>
      <c r="P25" s="10">
        <f>+O25/$F$7</f>
        <v>13037.484745353846</v>
      </c>
      <c r="Q25" s="16">
        <v>100</v>
      </c>
      <c r="R25" s="19">
        <v>100</v>
      </c>
      <c r="S25" s="17">
        <f>(O25*Q25/100)*$R$19/100</f>
        <v>18558859535.0112</v>
      </c>
      <c r="T25" s="16">
        <f>(P25*Q25/100)*$R$19/100</f>
        <v>13037.484745353846</v>
      </c>
      <c r="U25" s="7" t="s">
        <v>85</v>
      </c>
      <c r="V25" s="37">
        <v>45733</v>
      </c>
      <c r="W25" s="38">
        <f>($G$9-V25)/365</f>
        <v>0.44383561643835617</v>
      </c>
      <c r="X25" s="39" t="s">
        <v>96</v>
      </c>
    </row>
    <row r="26" spans="2:24" x14ac:dyDescent="0.2">
      <c r="B26" s="13"/>
      <c r="C26" s="14"/>
      <c r="D26" s="14"/>
      <c r="E26" s="14"/>
      <c r="F26" s="14"/>
      <c r="G26" s="14"/>
      <c r="H26" s="14"/>
      <c r="I26" s="14"/>
      <c r="J26" s="16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5"/>
    </row>
    <row r="27" spans="2:24" ht="119" outlineLevel="1" x14ac:dyDescent="0.2">
      <c r="B27" s="7">
        <v>5</v>
      </c>
      <c r="C27" s="67" t="s">
        <v>94</v>
      </c>
      <c r="D27" s="49"/>
      <c r="E27" s="33" t="s">
        <v>82</v>
      </c>
      <c r="F27" s="45" t="s">
        <v>79</v>
      </c>
      <c r="G27" s="46"/>
      <c r="H27" s="9">
        <v>45039</v>
      </c>
      <c r="I27" s="9">
        <v>45657</v>
      </c>
      <c r="J27" s="16">
        <f t="shared" si="0"/>
        <v>0.65205479452054793</v>
      </c>
      <c r="K27" s="32">
        <v>1</v>
      </c>
      <c r="L27" s="8" t="s">
        <v>72</v>
      </c>
      <c r="M27" s="18">
        <v>7931634870</v>
      </c>
      <c r="N27" s="12">
        <f>IFERROR(M27/VLOOKUP(TEXT(YEAR(I27),0),HIS_Minimo!$B$3:$C$44,2,0),0)</f>
        <v>6101.257592307692</v>
      </c>
      <c r="O27" s="10">
        <f>$F$7*N27</f>
        <v>8685140182.6499996</v>
      </c>
      <c r="P27" s="10">
        <f>+O27/$F$7</f>
        <v>6101.257592307692</v>
      </c>
      <c r="Q27" s="16">
        <v>100</v>
      </c>
      <c r="R27" s="19">
        <v>100</v>
      </c>
      <c r="S27" s="17">
        <f>(O27*Q27/100)*$R$19/100</f>
        <v>8685140182.6499996</v>
      </c>
      <c r="T27" s="16">
        <f>(P27*Q27/100)*$R$19/100</f>
        <v>6101.257592307692</v>
      </c>
      <c r="U27" s="8" t="s">
        <v>95</v>
      </c>
      <c r="V27" s="37">
        <v>45716</v>
      </c>
      <c r="W27" s="38">
        <f>($G$9-V27)/365</f>
        <v>0.49041095890410957</v>
      </c>
      <c r="X27" s="39" t="s">
        <v>98</v>
      </c>
    </row>
    <row r="28" spans="2:24" outlineLevel="1" x14ac:dyDescent="0.2"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</row>
    <row r="29" spans="2:24" x14ac:dyDescent="0.2">
      <c r="S29" s="40" t="s">
        <v>99</v>
      </c>
      <c r="T29" s="42">
        <f>+SUM(T21,T23,T25)</f>
        <v>17961.597311185364</v>
      </c>
      <c r="U29" s="41" t="str">
        <f>+IF(T29=0,"",IF(T29&gt;=H7,"SI","NO"))</f>
        <v>SI</v>
      </c>
    </row>
    <row r="38" spans="13:16" x14ac:dyDescent="0.2">
      <c r="M38" s="11"/>
      <c r="N38" s="11"/>
      <c r="O38" s="27"/>
      <c r="P38" s="11"/>
    </row>
    <row r="39" spans="13:16" x14ac:dyDescent="0.2">
      <c r="M39" s="11"/>
      <c r="N39" s="11"/>
      <c r="O39" s="27"/>
      <c r="P39" s="11"/>
    </row>
    <row r="40" spans="13:16" x14ac:dyDescent="0.2">
      <c r="M40" s="11"/>
      <c r="N40" s="11"/>
      <c r="O40" s="27"/>
      <c r="P40" s="11"/>
    </row>
    <row r="41" spans="13:16" x14ac:dyDescent="0.2">
      <c r="M41" s="11"/>
      <c r="N41" s="11"/>
      <c r="O41" s="27"/>
      <c r="P41" s="11"/>
    </row>
    <row r="42" spans="13:16" x14ac:dyDescent="0.2">
      <c r="M42" s="11"/>
      <c r="N42" s="11"/>
      <c r="O42" s="27"/>
      <c r="P42" s="11"/>
    </row>
    <row r="43" spans="13:16" x14ac:dyDescent="0.2">
      <c r="M43" s="11"/>
      <c r="N43" s="11"/>
      <c r="O43" s="27"/>
      <c r="P43" s="11"/>
    </row>
    <row r="44" spans="13:16" x14ac:dyDescent="0.2">
      <c r="M44" s="11"/>
      <c r="N44" s="11"/>
      <c r="O44" s="27"/>
      <c r="P44" s="11"/>
    </row>
    <row r="45" spans="13:16" x14ac:dyDescent="0.2">
      <c r="M45" s="11"/>
      <c r="N45" s="11"/>
      <c r="O45" s="27"/>
      <c r="P45" s="11"/>
    </row>
    <row r="46" spans="13:16" x14ac:dyDescent="0.2">
      <c r="M46" s="11"/>
      <c r="N46" s="11"/>
      <c r="O46" s="27"/>
      <c r="P46" s="11"/>
    </row>
  </sheetData>
  <mergeCells count="40">
    <mergeCell ref="D4:H4"/>
    <mergeCell ref="C27:D27"/>
    <mergeCell ref="F27:G27"/>
    <mergeCell ref="B24:X24"/>
    <mergeCell ref="C25:D25"/>
    <mergeCell ref="F19:G19"/>
    <mergeCell ref="O17:P17"/>
    <mergeCell ref="M17:N17"/>
    <mergeCell ref="B22:X22"/>
    <mergeCell ref="F25:G25"/>
    <mergeCell ref="U17:U18"/>
    <mergeCell ref="W17:W18"/>
    <mergeCell ref="V17:V18"/>
    <mergeCell ref="Q17:Q18"/>
    <mergeCell ref="L17:L18"/>
    <mergeCell ref="D9:E9"/>
    <mergeCell ref="G9:H9"/>
    <mergeCell ref="J17:J18"/>
    <mergeCell ref="D14:F14"/>
    <mergeCell ref="K17:K18"/>
    <mergeCell ref="G14:I14"/>
    <mergeCell ref="G15:I15"/>
    <mergeCell ref="D13:F13"/>
    <mergeCell ref="D15:F15"/>
    <mergeCell ref="B28:X28"/>
    <mergeCell ref="H17:H18"/>
    <mergeCell ref="E17:E18"/>
    <mergeCell ref="B17:B18"/>
    <mergeCell ref="F23:G23"/>
    <mergeCell ref="B20:X20"/>
    <mergeCell ref="C17:D18"/>
    <mergeCell ref="C19:D19"/>
    <mergeCell ref="C21:D21"/>
    <mergeCell ref="F17:G18"/>
    <mergeCell ref="S17:T17"/>
    <mergeCell ref="R17:R18"/>
    <mergeCell ref="I17:I18"/>
    <mergeCell ref="F21:G21"/>
    <mergeCell ref="C23:D23"/>
    <mergeCell ref="X17:X18"/>
  </mergeCells>
  <pageMargins left="0.70866141732283472" right="0.70866141732283472" top="1.1811023622047245" bottom="0.74803149606299213" header="0.31496062992125984" footer="0.31496062992125984"/>
  <pageSetup scale="31" fitToHeight="0" orientation="landscape"/>
  <headerFooter>
    <oddHeader>&amp;C&amp;G</oddHeader>
    <oddFooter>&amp;R&amp;G</oddFoot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2D96-6809-8445-BA01-5B43DC3B3EF0}">
  <sheetPr>
    <tabColor rgb="FF00B0F0"/>
  </sheetPr>
  <dimension ref="B2:C44"/>
  <sheetViews>
    <sheetView showGridLines="0" topLeftCell="A4" zoomScale="118" workbookViewId="0">
      <selection activeCell="H42" sqref="H42"/>
    </sheetView>
  </sheetViews>
  <sheetFormatPr baseColWidth="10" defaultRowHeight="15" x14ac:dyDescent="0.2"/>
  <cols>
    <col min="2" max="2" width="18.6640625" bestFit="1" customWidth="1"/>
    <col min="3" max="3" width="15.83203125" customWidth="1"/>
    <col min="4" max="4" width="12.1640625" customWidth="1"/>
  </cols>
  <sheetData>
    <row r="2" spans="2:3" ht="26" x14ac:dyDescent="0.2">
      <c r="B2" s="29" t="s">
        <v>15</v>
      </c>
      <c r="C2" s="29" t="s">
        <v>18</v>
      </c>
    </row>
    <row r="3" spans="2:3" x14ac:dyDescent="0.2">
      <c r="B3" s="30" t="s">
        <v>63</v>
      </c>
      <c r="C3" s="31">
        <v>1423500</v>
      </c>
    </row>
    <row r="4" spans="2:3" x14ac:dyDescent="0.2">
      <c r="B4" s="30" t="s">
        <v>64</v>
      </c>
      <c r="C4" s="31">
        <v>1300000</v>
      </c>
    </row>
    <row r="5" spans="2:3" x14ac:dyDescent="0.2">
      <c r="B5" s="30" t="s">
        <v>65</v>
      </c>
      <c r="C5" s="31">
        <v>1160000</v>
      </c>
    </row>
    <row r="6" spans="2:3" x14ac:dyDescent="0.2">
      <c r="B6" s="30" t="s">
        <v>66</v>
      </c>
      <c r="C6" s="31">
        <v>1000000</v>
      </c>
    </row>
    <row r="7" spans="2:3" x14ac:dyDescent="0.2">
      <c r="B7" s="30" t="s">
        <v>67</v>
      </c>
      <c r="C7" s="31">
        <v>908526</v>
      </c>
    </row>
    <row r="8" spans="2:3" x14ac:dyDescent="0.2">
      <c r="B8" s="30" t="s">
        <v>21</v>
      </c>
      <c r="C8" s="31">
        <v>877803</v>
      </c>
    </row>
    <row r="9" spans="2:3" x14ac:dyDescent="0.2">
      <c r="B9" s="30" t="s">
        <v>22</v>
      </c>
      <c r="C9" s="31">
        <v>828116</v>
      </c>
    </row>
    <row r="10" spans="2:3" x14ac:dyDescent="0.2">
      <c r="B10" s="30" t="s">
        <v>23</v>
      </c>
      <c r="C10" s="31">
        <v>781242</v>
      </c>
    </row>
    <row r="11" spans="2:3" x14ac:dyDescent="0.2">
      <c r="B11" s="30" t="s">
        <v>24</v>
      </c>
      <c r="C11" s="31">
        <v>737717</v>
      </c>
    </row>
    <row r="12" spans="2:3" x14ac:dyDescent="0.2">
      <c r="B12" s="30" t="s">
        <v>25</v>
      </c>
      <c r="C12" s="31">
        <v>689455</v>
      </c>
    </row>
    <row r="13" spans="2:3" x14ac:dyDescent="0.2">
      <c r="B13" s="30" t="s">
        <v>26</v>
      </c>
      <c r="C13" s="31">
        <v>644350</v>
      </c>
    </row>
    <row r="14" spans="2:3" x14ac:dyDescent="0.2">
      <c r="B14" s="30" t="s">
        <v>27</v>
      </c>
      <c r="C14" s="31">
        <v>616000</v>
      </c>
    </row>
    <row r="15" spans="2:3" x14ac:dyDescent="0.2">
      <c r="B15" s="30" t="s">
        <v>28</v>
      </c>
      <c r="C15" s="31">
        <v>589500</v>
      </c>
    </row>
    <row r="16" spans="2:3" x14ac:dyDescent="0.2">
      <c r="B16" s="30" t="s">
        <v>29</v>
      </c>
      <c r="C16" s="31">
        <v>566700</v>
      </c>
    </row>
    <row r="17" spans="2:3" x14ac:dyDescent="0.2">
      <c r="B17" s="30" t="s">
        <v>30</v>
      </c>
      <c r="C17" s="31">
        <v>535600</v>
      </c>
    </row>
    <row r="18" spans="2:3" x14ac:dyDescent="0.2">
      <c r="B18" s="30" t="s">
        <v>31</v>
      </c>
      <c r="C18" s="31">
        <v>515000</v>
      </c>
    </row>
    <row r="19" spans="2:3" x14ac:dyDescent="0.2">
      <c r="B19" s="30" t="s">
        <v>32</v>
      </c>
      <c r="C19" s="31">
        <v>496900</v>
      </c>
    </row>
    <row r="20" spans="2:3" x14ac:dyDescent="0.2">
      <c r="B20" s="30" t="s">
        <v>33</v>
      </c>
      <c r="C20" s="31">
        <v>461500</v>
      </c>
    </row>
    <row r="21" spans="2:3" x14ac:dyDescent="0.2">
      <c r="B21" s="30" t="s">
        <v>34</v>
      </c>
      <c r="C21" s="31">
        <v>433700</v>
      </c>
    </row>
    <row r="22" spans="2:3" x14ac:dyDescent="0.2">
      <c r="B22" s="30" t="s">
        <v>35</v>
      </c>
      <c r="C22" s="31">
        <v>408000</v>
      </c>
    </row>
    <row r="23" spans="2:3" x14ac:dyDescent="0.2">
      <c r="B23" s="30" t="s">
        <v>36</v>
      </c>
      <c r="C23" s="31">
        <v>381500</v>
      </c>
    </row>
    <row r="24" spans="2:3" x14ac:dyDescent="0.2">
      <c r="B24" s="30" t="s">
        <v>37</v>
      </c>
      <c r="C24" s="31">
        <v>358000</v>
      </c>
    </row>
    <row r="25" spans="2:3" x14ac:dyDescent="0.2">
      <c r="B25" s="30" t="s">
        <v>38</v>
      </c>
      <c r="C25" s="31">
        <v>332000</v>
      </c>
    </row>
    <row r="26" spans="2:3" x14ac:dyDescent="0.2">
      <c r="B26" s="30" t="s">
        <v>39</v>
      </c>
      <c r="C26" s="31">
        <v>309000</v>
      </c>
    </row>
    <row r="27" spans="2:3" x14ac:dyDescent="0.2">
      <c r="B27" s="30" t="s">
        <v>40</v>
      </c>
      <c r="C27" s="31">
        <v>286000</v>
      </c>
    </row>
    <row r="28" spans="2:3" x14ac:dyDescent="0.2">
      <c r="B28" s="30" t="s">
        <v>41</v>
      </c>
      <c r="C28" s="31">
        <v>260100</v>
      </c>
    </row>
    <row r="29" spans="2:3" x14ac:dyDescent="0.2">
      <c r="B29" s="30" t="s">
        <v>42</v>
      </c>
      <c r="C29" s="31">
        <v>236460</v>
      </c>
    </row>
    <row r="30" spans="2:3" x14ac:dyDescent="0.2">
      <c r="B30" s="30" t="s">
        <v>43</v>
      </c>
      <c r="C30" s="31">
        <v>203826</v>
      </c>
    </row>
    <row r="31" spans="2:3" x14ac:dyDescent="0.2">
      <c r="B31" s="30" t="s">
        <v>44</v>
      </c>
      <c r="C31" s="31">
        <v>172005</v>
      </c>
    </row>
    <row r="32" spans="2:3" x14ac:dyDescent="0.2">
      <c r="B32" s="30" t="s">
        <v>45</v>
      </c>
      <c r="C32" s="31">
        <v>142125</v>
      </c>
    </row>
    <row r="33" spans="2:3" x14ac:dyDescent="0.2">
      <c r="B33" s="30" t="s">
        <v>46</v>
      </c>
      <c r="C33" s="31">
        <v>118934</v>
      </c>
    </row>
    <row r="34" spans="2:3" x14ac:dyDescent="0.2">
      <c r="B34" s="30" t="s">
        <v>47</v>
      </c>
      <c r="C34" s="31">
        <v>98700</v>
      </c>
    </row>
    <row r="35" spans="2:3" x14ac:dyDescent="0.2">
      <c r="B35" s="30" t="s">
        <v>48</v>
      </c>
      <c r="C35" s="31">
        <v>81510</v>
      </c>
    </row>
    <row r="36" spans="2:3" x14ac:dyDescent="0.2">
      <c r="B36" s="30" t="s">
        <v>49</v>
      </c>
      <c r="C36" s="31">
        <v>65190</v>
      </c>
    </row>
    <row r="37" spans="2:3" x14ac:dyDescent="0.2">
      <c r="B37" s="30" t="s">
        <v>50</v>
      </c>
      <c r="C37" s="31">
        <v>51716</v>
      </c>
    </row>
    <row r="38" spans="2:3" x14ac:dyDescent="0.2">
      <c r="B38" s="30" t="s">
        <v>51</v>
      </c>
      <c r="C38" s="31">
        <v>41025</v>
      </c>
    </row>
    <row r="39" spans="2:3" x14ac:dyDescent="0.2">
      <c r="B39" s="30" t="s">
        <v>52</v>
      </c>
      <c r="C39" s="31">
        <v>32560</v>
      </c>
    </row>
    <row r="40" spans="2:3" x14ac:dyDescent="0.2">
      <c r="B40" s="30" t="s">
        <v>53</v>
      </c>
      <c r="C40" s="31">
        <v>25637</v>
      </c>
    </row>
    <row r="41" spans="2:3" x14ac:dyDescent="0.2">
      <c r="B41" s="30" t="s">
        <v>54</v>
      </c>
      <c r="C41" s="31">
        <v>20510</v>
      </c>
    </row>
    <row r="42" spans="2:3" x14ac:dyDescent="0.2">
      <c r="B42" s="30" t="s">
        <v>55</v>
      </c>
      <c r="C42" s="31">
        <v>16811</v>
      </c>
    </row>
    <row r="43" spans="2:3" x14ac:dyDescent="0.2">
      <c r="B43" s="30" t="s">
        <v>56</v>
      </c>
      <c r="C43" s="31">
        <v>13558</v>
      </c>
    </row>
    <row r="44" spans="2:3" x14ac:dyDescent="0.2">
      <c r="B44" s="30" t="s">
        <v>57</v>
      </c>
      <c r="C44" s="31">
        <v>11298</v>
      </c>
    </row>
  </sheetData>
  <phoneticPr fontId="7" type="noConversion"/>
  <pageMargins left="0.7" right="0.7" top="0.75" bottom="0.75" header="0.3" footer="0.3"/>
  <ignoredErrors>
    <ignoredError sqref="B10:B44 B8:B9 B3:B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 PROPONENTE</vt:lpstr>
      <vt:lpstr>HIS_Minimo</vt:lpstr>
      <vt:lpstr>'1. PROPONENTE'!Área_de_impresión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</dc:creator>
  <cp:lastModifiedBy>Andres Aguirre</cp:lastModifiedBy>
  <cp:lastPrinted>2019-10-23T21:25:16Z</cp:lastPrinted>
  <dcterms:created xsi:type="dcterms:W3CDTF">2013-04-22T15:16:53Z</dcterms:created>
  <dcterms:modified xsi:type="dcterms:W3CDTF">2025-08-29T02:52:25Z</dcterms:modified>
</cp:coreProperties>
</file>