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J:\01. DIRECCION DE NEGOCIOS\NEGOCIOS FIDUCIARIOS\02. NEGOCIOS VIGENTES\125249 P.A. CENIT PUEBLO AWA - OBRAS POR IMPUESTOS\14. Procesos de Selección\Ejecutor\9.Requisitos ponderables\"/>
    </mc:Choice>
  </mc:AlternateContent>
  <xr:revisionPtr revIDLastSave="0" documentId="8_{7CD02C81-F085-4ED1-8695-88A0088BF32C}" xr6:coauthVersionLast="47" xr6:coauthVersionMax="47" xr10:uidLastSave="{00000000-0000-0000-0000-000000000000}"/>
  <bookViews>
    <workbookView xWindow="-110" yWindow="-110" windowWidth="19420" windowHeight="11500" xr2:uid="{E171CA63-B81F-4CA2-9D28-7D5DD64CBB4B}"/>
  </bookViews>
  <sheets>
    <sheet name="PONDERABLES" sheetId="2" r:id="rId1"/>
    <sheet name="proponente 1" sheetId="3" r:id="rId2"/>
    <sheet name="proponente 2.1" sheetId="4" r:id="rId3"/>
    <sheet name="proponente 2.2" sheetId="9" r:id="rId4"/>
    <sheet name="proponente 3,1" sheetId="5" r:id="rId5"/>
    <sheet name="proponente 3,2" sheetId="1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2" l="1"/>
  <c r="D12" i="2"/>
  <c r="D11" i="4"/>
  <c r="J11" i="2" l="1"/>
  <c r="H11" i="2"/>
  <c r="D12" i="3"/>
  <c r="D11" i="2"/>
  <c r="D9" i="11" l="1"/>
  <c r="D12" i="9"/>
  <c r="C1" i="4"/>
  <c r="C1" i="5" s="1"/>
  <c r="B1" i="4"/>
  <c r="B1" i="5" s="1"/>
  <c r="L11" i="2" l="1"/>
  <c r="M11" i="2" s="1"/>
  <c r="L15" i="2"/>
  <c r="M15" i="2" s="1"/>
  <c r="L12" i="2"/>
  <c r="M12" i="2" s="1"/>
  <c r="E12" i="2"/>
  <c r="F12" i="2" s="1"/>
  <c r="E11" i="2"/>
  <c r="F11" i="2" s="1"/>
  <c r="C1" i="9"/>
  <c r="B1" i="9"/>
  <c r="D11" i="5"/>
  <c r="E15" i="2" s="1"/>
  <c r="F15" i="2" s="1"/>
  <c r="N15" i="2" l="1"/>
  <c r="N12" i="2"/>
  <c r="N11" i="2"/>
</calcChain>
</file>

<file path=xl/sharedStrings.xml><?xml version="1.0" encoding="utf-8"?>
<sst xmlns="http://schemas.openxmlformats.org/spreadsheetml/2006/main" count="81" uniqueCount="56">
  <si>
    <t>FIDUCIARIA COLOMBIANA DE COMERCIO EXTERIOR S.A.</t>
  </si>
  <si>
    <t>Presupuesto de la oferta</t>
  </si>
  <si>
    <t>NIT</t>
  </si>
  <si>
    <t>PROPONENTE</t>
  </si>
  <si>
    <t>Experiencia adicional</t>
  </si>
  <si>
    <t>Contratación personal en la Zona</t>
  </si>
  <si>
    <t>Promoción a la industria nacional</t>
  </si>
  <si>
    <t>VALIDACÍÓN HABILITANTES TÉCNICOS OBRAS POR IMPUESTOS</t>
  </si>
  <si>
    <t>HABILITANTES PONDERABLES</t>
  </si>
  <si>
    <t>Item</t>
  </si>
  <si>
    <t>Objeto</t>
  </si>
  <si>
    <t>Valor</t>
  </si>
  <si>
    <t>Contrato 1</t>
  </si>
  <si>
    <t>Contrato 2</t>
  </si>
  <si>
    <t>Contrato 3</t>
  </si>
  <si>
    <t>Acreditación experiencia adicional</t>
  </si>
  <si>
    <t>2.1</t>
  </si>
  <si>
    <t>2.2</t>
  </si>
  <si>
    <t>Jimmy Gualteros Zapata</t>
  </si>
  <si>
    <t>Consorcio energético Pueblo Awa</t>
  </si>
  <si>
    <t>Engycol Group S.A.S</t>
  </si>
  <si>
    <t>HG Ingeniería y Construcciones SAS BIC</t>
  </si>
  <si>
    <t>IMPLEMENTACIÓN DE SISTEMAS DE ENERGÍA SOLAR FOTOVOLTAICA PARA LA ENERGIZACIÓN SOSTENIBLE DE VIVIENDAS NO INTERCONECTADAS DEL MUNICIPIO DE VALLE DEL GUAMUEZ 788 USUARIOS DEPARTAMENTO DEL PUTUMAYO</t>
  </si>
  <si>
    <t>IMPLEMENTACION DE SISTEMAS DE ENERGÍA SOLAR FOTOVOLTAICA EN LA ZONA RURAL DEL MUNICIPIO DE SAN MIGUEL DEPARTAMENTO DEL PUTUMAYO</t>
  </si>
  <si>
    <t>Contratar todas las actividades tendientes a realizar la instalación e implementación de soluciones individuales solares fotovoltaicas, de acuerdo con la ejecución del proyecto "CONSTRUCCIÓN, IMPLEMENTACIÓN Y PUESTA EN FUNCIONAMIENTO DE SOLUCIONES ENERGÉTICAS CON FUENTES NO CONVENCIONALES DE ENERGÍA (FNCE), MEDIANTE SISTEMAS DE ENERGÍA SOLAR FOTOVOLTAICA PARA COMUNIDADES RURALES EN LAS ZNI DE LOS MUNICIPIOS DE ARENAL Y MORALES DEL DEPARTAMENTO DE BOLÍVAR", bajo la modalidad de precios unitarios fijos, incluidas todas las actividades necesarias para su correcto funcionamiento, la puesta en servicio y operación comercial de las mismas, en concordancia con las pruebas exigidas para este tipo de obras</t>
  </si>
  <si>
    <t>S&amp;S Soluciones y Servicios del Oriente SAS</t>
  </si>
  <si>
    <t>Copower Limitada</t>
  </si>
  <si>
    <t>Número de contratos válidos</t>
  </si>
  <si>
    <t>Contrato 4</t>
  </si>
  <si>
    <t>SUMINISTRO E INSTALACIÓN DE SISTEMAS DE ENERGÍA SOLAR FOTOVOLTAICA INDIVIDUALES PARA FAMILIAS DISPERSAS EN ZNI DE LOS PUEBLOS KANKUAMO Y WIWA DEL MUNICIPIO DE VALLEDUPAR.</t>
  </si>
  <si>
    <t>CONTRATAR OBRA PARA LA EJECUCIÓN DEL PROYECTO: CONSTRUCCIÓN DE SISTEMAS FOTOVOLTAICOS EN LA ZONA RURAL DEL MUNICIPIO DE VISTA HERMOSA DEPARTAMENTO DEL META.</t>
  </si>
  <si>
    <t>INSTALACIÓN DE SISTEMAS SOLARES FOTOVOLTAICOS INDIVIDUALES EN ZONAS NO INTERCONECTADAS DEL ÁREA RURAL DEL MUNICIPIO DE MESETAS, META.</t>
  </si>
  <si>
    <t>SUMINISTRO E INSTALACIÓN DE MÓDULOS FOTOVOLTAICOS, INVERSORES Y ELEMENTOS DE CONEXIONADO, DE UN(OS) SISTEMA(S) SOLAR(ES) FOTOVOLTAICO(S) AISLADOS CON RESPALDO DE BATERÍAS, A SER INSTALADO(S) EN EL PROYECTO DE ENERGIZACIÓN DE VIVIENDAS RURALES EN LAS VEREDAS PRIMAVERA, SAN TEODORO, SANTA BARBARA, MATIYURE, NUEVA ANTIOQUIA, SANTA CECILIA Y MARANDUA, MUNICIPIO DE LA PRIMAVERA DEPARTAMENTO DE VICHADA, COLOMBIA.</t>
  </si>
  <si>
    <t>Cálculo</t>
  </si>
  <si>
    <t xml:space="preserve"> Cálculo matemático</t>
  </si>
  <si>
    <t>Porcentaje mano de obra</t>
  </si>
  <si>
    <t>Personal contratado de la zona</t>
  </si>
  <si>
    <t>Bienes nacionales</t>
  </si>
  <si>
    <t>Porcentaje productos nacionales</t>
  </si>
  <si>
    <t>Valor de la oferta</t>
  </si>
  <si>
    <t>Valor oferta económina</t>
  </si>
  <si>
    <t>TOTAL PONDERABLES</t>
  </si>
  <si>
    <t>IMPLEMENTACION DE SISTEMAS DE ENERGIA SOLAR FOTOVOLTAICA PARA ELECTRIFICACION RURAL  EN LOS MUNICIPIOS DE SUCRE , BOLIVAR, EL PEÑON Y CIMITARRA , SANTANDER</t>
  </si>
  <si>
    <t>IMPLEMENTACION DE SISTEMAS DE ENERGIA SOLAR FOTOVOLTAICA PARA ELECTRIFICACION RURAL  EN LOS MUNICIPIOS DE LA BELLEZA ,  BOLIVAR, EL PEÑON, CIMITARRA , SUCRE Y LANDAZURI, SANTANDER</t>
  </si>
  <si>
    <t>IMPLEMENTACION DE SISTEMAS DE ENERGIA SOLAR FOTOVOLTAICA PARA ELECTRIFICACION RURAL  EN LOS MUNICIPIOS DE GAMBITA Y LA BELLEZA, SANTANDER</t>
  </si>
  <si>
    <t>DISEÑO E IMPLEMENTACIÓN DE SISTEMAS DE ENERGÍA RENOVABLE PARA
LA ENERGIZACIÓN SOSTENIBLE DE INSTITUCIONES EDUCATIVAS RURALES DEL MUNICIPIO DE VALLE
DEL GUAMUEZ, PUTUMAYO</t>
  </si>
  <si>
    <t>Notas al proceso</t>
  </si>
  <si>
    <t>Cálculo de ponderables - Términos de referencia</t>
  </si>
  <si>
    <t>Consorcio Nariño SYC*</t>
  </si>
  <si>
    <t>No especifica**</t>
  </si>
  <si>
    <t>** Los proponentes Consorcio energético Pueblo Awá y  Consorio Nariño SYC no especifican los valores porcentuales de la mano de obra a utilizar en personal de la zona ni el valor porcentual de bienes nacionales a utilizar durante el proyecto, lo que immpide hacer el cálculo de estos dos items de acuerdo con la fórmula matemática establecida en los términos de referencia, razón por la cual su resultado es cero (0).</t>
  </si>
  <si>
    <t>*El consorcio Nariño SYC se rechaza dado que su propuesta económica no se encuentra en el rango establecido en los términos de referencia respecto al presupuesto total del proyecto (95% - 100%)</t>
  </si>
  <si>
    <t>CONTRATO DE OBRA PARA EL SUMINISTRO,
TRANSPORTE E INSTALACIÓN DE SOLUCIONES
ENERGÉTICAS PARA BENEFICIAR A 1154
VIVIENDAS EN ZONAS NO INTERCONECTADAS
DEL MUNICIPIO DE PUERTO LEGUIZAMO,
DEPARTAMENTO DE PUTUMAYO*</t>
  </si>
  <si>
    <t>EL objeto del contrato 2 no aplica</t>
  </si>
  <si>
    <t>Contrato 4*</t>
  </si>
  <si>
    <t>*El objeto del contrato 4 no aplcia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</si>
</sst>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240A]* #,##0_-;\-[$$-240A]* #,##0_-;_-[$$-240A]* &quot;-&quot;??_-;_-@_-"/>
    <numFmt numFmtId="165" formatCode="_-* #,##0.00\ &quot;€&quot;_-;\-* #,##0.00\ &quot;€&quot;_-;_-* &quot;-&quot;??\ &quot;€&quot;_-;_-@_-"/>
    <numFmt numFmtId="166" formatCode="_(&quot;$&quot;\ * #,##0.00_);_(&quot;$&quot;\ * \(#,##0.00\);_(&quot;$&quot;\ * &quot;-&quot;??_);_(@_)"/>
    <numFmt numFmtId="167" formatCode="_-* #,##0\ &quot;Pts&quot;_-;\-* #,##0\ &quot;Pts&quot;_-;_-* &quot;-&quot;\ &quot;Pts&quot;_-;_-@_-"/>
    <numFmt numFmtId="168" formatCode="_-* #,##0.00\ &quot;Pts&quot;_-;\-* #,##0.00\ &quot;Pts&quot;_-;_-* &quot;-&quot;??\ &quot;Pts&quot;_-;_-@_-"/>
    <numFmt numFmtId="169" formatCode="_-&quot;$&quot;* #,##0_-;\-&quot;$&quot;* #,##0_-;_-&quot;$&quot;* &quot;-&quot;_-;_-@_-"/>
    <numFmt numFmtId="170" formatCode="_ * #,##0.00_ ;_ * \-#,##0.00_ ;_ * &quot;-&quot;??_ ;_ @_ "/>
    <numFmt numFmtId="171" formatCode="&quot;No. &quot;#,##0"/>
    <numFmt numFmtId="172" formatCode="_ &quot;$&quot;\ * #,##0.00_ ;_ &quot;$&quot;\ * \-#,##0.00_ ;_ &quot;$&quot;\ * &quot;-&quot;??_ ;_ @_ "/>
  </numFmts>
  <fonts count="22"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sz val="8"/>
      <color theme="1"/>
      <name val="Aptos Narrow"/>
      <family val="2"/>
      <scheme val="minor"/>
    </font>
    <font>
      <sz val="9"/>
      <color theme="0"/>
      <name val="Aptos Narrow"/>
      <family val="2"/>
      <scheme val="minor"/>
    </font>
    <font>
      <sz val="9"/>
      <color theme="1"/>
      <name val="Aptos Narrow"/>
      <family val="2"/>
      <scheme val="minor"/>
    </font>
    <font>
      <b/>
      <sz val="9"/>
      <color theme="1"/>
      <name val="Aptos Narrow"/>
      <family val="2"/>
      <scheme val="minor"/>
    </font>
    <font>
      <sz val="11"/>
      <color rgb="FFFF0000"/>
      <name val="Aptos Narrow"/>
      <family val="2"/>
      <scheme val="minor"/>
    </font>
    <font>
      <sz val="10"/>
      <name val="Arial"/>
      <family val="2"/>
    </font>
    <font>
      <sz val="8"/>
      <color rgb="FFFF0000"/>
      <name val="Aptos Narrow"/>
      <family val="2"/>
      <scheme val="minor"/>
    </font>
    <font>
      <sz val="10"/>
      <color theme="1"/>
      <name val="Aptos Narrow"/>
      <family val="2"/>
      <scheme val="minor"/>
    </font>
    <font>
      <sz val="9"/>
      <color rgb="FFFF0000"/>
      <name val="Aptos Narrow"/>
      <family val="2"/>
      <scheme val="minor"/>
    </font>
    <font>
      <u/>
      <sz val="10"/>
      <color theme="10"/>
      <name val="Arial"/>
      <family val="2"/>
    </font>
    <font>
      <sz val="11"/>
      <color indexed="8"/>
      <name val="Calibri"/>
      <family val="2"/>
    </font>
    <font>
      <u/>
      <sz val="11"/>
      <color theme="10"/>
      <name val="Aptos Narrow"/>
      <family val="2"/>
      <scheme val="minor"/>
    </font>
    <font>
      <sz val="10"/>
      <name val="Arial Narrow"/>
      <family val="2"/>
    </font>
    <font>
      <sz val="11"/>
      <color rgb="FF000000"/>
      <name val="Calibri"/>
      <family val="2"/>
    </font>
    <font>
      <sz val="12"/>
      <color theme="1"/>
      <name val="Calibri"/>
      <family val="2"/>
    </font>
    <font>
      <i/>
      <sz val="9"/>
      <color theme="1"/>
      <name val="Aptos Narrow"/>
      <family val="2"/>
      <scheme val="minor"/>
    </font>
    <font>
      <i/>
      <sz val="11"/>
      <color theme="1"/>
      <name val="Aptos Narrow"/>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5">
    <xf numFmtId="0" fontId="0" fillId="0" borderId="0"/>
    <xf numFmtId="44" fontId="1" fillId="0" borderId="0" applyFont="0" applyFill="0" applyBorder="0" applyAlignment="0" applyProtection="0"/>
    <xf numFmtId="0" fontId="10"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42" fontId="1" fillId="0" borderId="0" applyFont="0" applyFill="0" applyBorder="0" applyAlignment="0" applyProtection="0"/>
    <xf numFmtId="42" fontId="1"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167" fontId="10" fillId="0" borderId="0" applyFont="0" applyFill="0" applyBorder="0" applyAlignment="0" applyProtection="0"/>
    <xf numFmtId="9" fontId="10" fillId="0" borderId="0" applyFont="0" applyFill="0" applyBorder="0" applyAlignment="0" applyProtection="0"/>
    <xf numFmtId="41" fontId="10" fillId="0" borderId="0" applyFont="0" applyFill="0" applyBorder="0" applyAlignment="0" applyProtection="0"/>
    <xf numFmtId="0" fontId="15" fillId="0" borderId="0"/>
    <xf numFmtId="0" fontId="10" fillId="0" borderId="0"/>
    <xf numFmtId="0" fontId="1" fillId="0" borderId="0"/>
    <xf numFmtId="9" fontId="10" fillId="0" borderId="0" applyFont="0" applyFill="0" applyBorder="0" applyAlignment="0" applyProtection="0"/>
    <xf numFmtId="44" fontId="1" fillId="0" borderId="0" applyFont="0" applyFill="0" applyBorder="0" applyAlignment="0" applyProtection="0"/>
    <xf numFmtId="0" fontId="1" fillId="0" borderId="0"/>
    <xf numFmtId="41" fontId="1" fillId="0" borderId="0" applyFont="0" applyFill="0" applyBorder="0" applyAlignment="0" applyProtection="0"/>
    <xf numFmtId="169" fontId="1" fillId="0" borderId="0" applyFont="0" applyFill="0" applyBorder="0" applyAlignment="0" applyProtection="0"/>
    <xf numFmtId="44" fontId="1" fillId="0" borderId="0" applyFont="0" applyFill="0" applyBorder="0" applyAlignment="0" applyProtection="0"/>
    <xf numFmtId="169" fontId="10" fillId="0" borderId="0" applyFont="0" applyFill="0" applyBorder="0" applyAlignment="0" applyProtection="0"/>
    <xf numFmtId="170" fontId="10" fillId="0" borderId="0" applyFont="0" applyFill="0" applyBorder="0" applyAlignment="0" applyProtection="0"/>
    <xf numFmtId="0" fontId="1" fillId="0" borderId="0"/>
    <xf numFmtId="42" fontId="1" fillId="0" borderId="0" applyFont="0" applyFill="0" applyBorder="0" applyAlignment="0" applyProtection="0"/>
    <xf numFmtId="0" fontId="1" fillId="0" borderId="0"/>
    <xf numFmtId="42" fontId="1" fillId="0" borderId="0" applyFont="0" applyFill="0" applyBorder="0" applyAlignment="0" applyProtection="0"/>
    <xf numFmtId="0" fontId="1" fillId="0" borderId="0"/>
    <xf numFmtId="43" fontId="10" fillId="0" borderId="0" applyFont="0" applyFill="0" applyBorder="0" applyAlignment="0" applyProtection="0"/>
    <xf numFmtId="9" fontId="10" fillId="0" borderId="0" applyFont="0" applyFill="0" applyBorder="0" applyAlignment="0" applyProtection="0"/>
    <xf numFmtId="43" fontId="1" fillId="0" borderId="0" applyFont="0" applyFill="0" applyBorder="0" applyAlignment="0" applyProtection="0"/>
    <xf numFmtId="171" fontId="10" fillId="0" borderId="0" applyFont="0" applyFill="0" applyBorder="0" applyAlignment="0" applyProtection="0"/>
    <xf numFmtId="43" fontId="10" fillId="0" borderId="0" applyFont="0" applyFill="0" applyBorder="0" applyAlignment="0" applyProtection="0"/>
    <xf numFmtId="172" fontId="1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0" fillId="0" borderId="0"/>
    <xf numFmtId="9" fontId="18" fillId="0" borderId="0" applyFont="0" applyFill="0" applyBorder="0" applyAlignment="0" applyProtection="0"/>
    <xf numFmtId="0" fontId="10" fillId="0" borderId="0"/>
    <xf numFmtId="9" fontId="1" fillId="0" borderId="0" applyFont="0" applyFill="0" applyBorder="0" applyAlignment="0" applyProtection="0"/>
    <xf numFmtId="0" fontId="1" fillId="0" borderId="0"/>
    <xf numFmtId="0" fontId="10" fillId="0" borderId="0"/>
    <xf numFmtId="43" fontId="10" fillId="0" borderId="0" applyFont="0" applyFill="0" applyBorder="0" applyAlignment="0" applyProtection="0"/>
    <xf numFmtId="0" fontId="1" fillId="0" borderId="0"/>
    <xf numFmtId="42"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0" fillId="0" borderId="0"/>
    <xf numFmtId="0" fontId="10" fillId="0" borderId="0"/>
    <xf numFmtId="42" fontId="10" fillId="0" borderId="0" applyFont="0" applyFill="0" applyBorder="0" applyAlignment="0" applyProtection="0"/>
    <xf numFmtId="167" fontId="10" fillId="0" borderId="0" applyFont="0" applyFill="0" applyBorder="0" applyAlignment="0" applyProtection="0"/>
    <xf numFmtId="0" fontId="14" fillId="0" borderId="0" applyNumberFormat="0" applyFill="0" applyBorder="0" applyAlignment="0" applyProtection="0"/>
    <xf numFmtId="9" fontId="19" fillId="0" borderId="0" applyFont="0" applyFill="0" applyBorder="0" applyAlignment="0" applyProtection="0"/>
    <xf numFmtId="43" fontId="10" fillId="0" borderId="0" applyFont="0" applyFill="0" applyBorder="0" applyAlignment="0" applyProtection="0"/>
    <xf numFmtId="0" fontId="10" fillId="0" borderId="0"/>
    <xf numFmtId="0" fontId="1" fillId="0" borderId="0"/>
    <xf numFmtId="9" fontId="1" fillId="0" borderId="0" applyFont="0" applyFill="0" applyBorder="0" applyAlignment="0" applyProtection="0"/>
    <xf numFmtId="43" fontId="10" fillId="0" borderId="0" applyFont="0" applyFill="0" applyBorder="0" applyAlignment="0" applyProtection="0"/>
    <xf numFmtId="42" fontId="10" fillId="0" borderId="0" applyFont="0" applyFill="0" applyBorder="0" applyAlignment="0" applyProtection="0"/>
    <xf numFmtId="42" fontId="1" fillId="0" borderId="0" applyFont="0" applyFill="0" applyBorder="0" applyAlignment="0" applyProtection="0"/>
    <xf numFmtId="0" fontId="16" fillId="0" borderId="0" applyNumberFormat="0" applyFill="0" applyBorder="0" applyAlignment="0" applyProtection="0"/>
    <xf numFmtId="44" fontId="1" fillId="0" borderId="0" applyFont="0" applyFill="0" applyBorder="0" applyAlignment="0" applyProtection="0"/>
    <xf numFmtId="0" fontId="1" fillId="0" borderId="0"/>
    <xf numFmtId="166" fontId="15" fillId="0" borderId="0" applyFont="0" applyFill="0" applyBorder="0" applyAlignment="0" applyProtection="0"/>
    <xf numFmtId="168" fontId="10" fillId="0" borderId="0" applyFont="0" applyFill="0" applyBorder="0" applyAlignment="0" applyProtection="0"/>
    <xf numFmtId="0" fontId="17" fillId="0" borderId="0"/>
    <xf numFmtId="170"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1" fontId="10"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0" fillId="0" borderId="0" applyFont="0" applyFill="0" applyBorder="0" applyAlignment="0" applyProtection="0"/>
    <xf numFmtId="43" fontId="10" fillId="0" borderId="0" applyFont="0" applyFill="0" applyBorder="0" applyAlignment="0" applyProtection="0"/>
    <xf numFmtId="42" fontId="10"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cellStyleXfs>
  <cellXfs count="75">
    <xf numFmtId="0" fontId="0" fillId="0" borderId="0" xfId="0"/>
    <xf numFmtId="0" fontId="0" fillId="0" borderId="0" xfId="0" applyAlignment="1">
      <alignment horizontal="center"/>
    </xf>
    <xf numFmtId="0" fontId="2" fillId="0" borderId="0" xfId="0" applyFont="1"/>
    <xf numFmtId="0" fontId="3" fillId="2" borderId="1" xfId="0" applyFont="1" applyFill="1" applyBorder="1" applyAlignment="1">
      <alignment horizontal="center"/>
    </xf>
    <xf numFmtId="0" fontId="0" fillId="0" borderId="1" xfId="0" applyBorder="1" applyAlignment="1">
      <alignment horizontal="center" vertical="center"/>
    </xf>
    <xf numFmtId="0" fontId="5" fillId="0" borderId="1" xfId="0" applyFont="1" applyBorder="1" applyAlignment="1">
      <alignment wrapText="1"/>
    </xf>
    <xf numFmtId="4" fontId="0" fillId="0" borderId="1" xfId="0" applyNumberFormat="1" applyBorder="1"/>
    <xf numFmtId="0" fontId="3" fillId="2" borderId="1" xfId="0" applyFont="1" applyFill="1" applyBorder="1"/>
    <xf numFmtId="4" fontId="3" fillId="2" borderId="1" xfId="0" applyNumberFormat="1" applyFont="1" applyFill="1" applyBorder="1"/>
    <xf numFmtId="0" fontId="0" fillId="0" borderId="1" xfId="0" applyBorder="1" applyAlignment="1">
      <alignment horizontal="center"/>
    </xf>
    <xf numFmtId="0" fontId="0" fillId="0" borderId="1" xfId="0" applyBorder="1"/>
    <xf numFmtId="3" fontId="0" fillId="0" borderId="1" xfId="0" applyNumberFormat="1" applyBorder="1" applyAlignment="1">
      <alignment horizontal="center"/>
    </xf>
    <xf numFmtId="4" fontId="0" fillId="0" borderId="1" xfId="0" applyNumberFormat="1" applyBorder="1" applyAlignment="1">
      <alignment horizontal="center"/>
    </xf>
    <xf numFmtId="0" fontId="6" fillId="2" borderId="1" xfId="0" applyFont="1" applyFill="1" applyBorder="1" applyAlignment="1">
      <alignment horizontal="center"/>
    </xf>
    <xf numFmtId="0" fontId="7" fillId="0" borderId="0" xfId="0" applyFont="1"/>
    <xf numFmtId="0" fontId="7" fillId="0" borderId="1" xfId="0" applyFont="1" applyBorder="1" applyAlignment="1">
      <alignment horizontal="center" vertical="center"/>
    </xf>
    <xf numFmtId="0" fontId="7" fillId="0" borderId="1" xfId="0" applyFont="1" applyBorder="1" applyAlignment="1">
      <alignment wrapText="1"/>
    </xf>
    <xf numFmtId="0" fontId="8" fillId="0" borderId="0" xfId="0" applyFont="1"/>
    <xf numFmtId="0" fontId="6" fillId="2" borderId="0" xfId="0" applyFont="1" applyFill="1"/>
    <xf numFmtId="0" fontId="6" fillId="2" borderId="1" xfId="0" applyFont="1" applyFill="1" applyBorder="1" applyAlignment="1">
      <alignment horizontal="center" vertical="center"/>
    </xf>
    <xf numFmtId="44" fontId="7" fillId="0" borderId="1" xfId="1"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44" fontId="6" fillId="2" borderId="0" xfId="1" applyFont="1" applyFill="1" applyAlignment="1">
      <alignment vertical="center"/>
    </xf>
    <xf numFmtId="0" fontId="0" fillId="2" borderId="0" xfId="0" applyFill="1"/>
    <xf numFmtId="3" fontId="2" fillId="0" borderId="0" xfId="0" applyNumberFormat="1" applyFont="1"/>
    <xf numFmtId="3" fontId="2" fillId="0" borderId="0" xfId="0" applyNumberFormat="1" applyFont="1" applyAlignment="1">
      <alignment horizontal="center"/>
    </xf>
    <xf numFmtId="0" fontId="2" fillId="0" borderId="0" xfId="0" applyFont="1" applyAlignment="1">
      <alignment horizontal="left"/>
    </xf>
    <xf numFmtId="9" fontId="0" fillId="0" borderId="1" xfId="0" applyNumberFormat="1" applyBorder="1" applyAlignment="1">
      <alignment horizontal="center"/>
    </xf>
    <xf numFmtId="4" fontId="0" fillId="0" borderId="1" xfId="0" applyNumberFormat="1" applyBorder="1" applyAlignment="1">
      <alignment horizontal="right" vertical="center"/>
    </xf>
    <xf numFmtId="3" fontId="2" fillId="0" borderId="1" xfId="0" applyNumberFormat="1" applyFont="1" applyBorder="1" applyAlignment="1">
      <alignment horizontal="center"/>
    </xf>
    <xf numFmtId="0" fontId="2" fillId="0" borderId="1" xfId="0" applyFont="1" applyBorder="1"/>
    <xf numFmtId="0" fontId="0" fillId="0" borderId="0" xfId="0" applyAlignment="1">
      <alignment horizontal="left" wrapText="1"/>
    </xf>
    <xf numFmtId="6" fontId="0" fillId="0" borderId="1" xfId="0" applyNumberFormat="1" applyBorder="1" applyAlignment="1">
      <alignment horizontal="right" vertical="center"/>
    </xf>
    <xf numFmtId="2" fontId="0" fillId="0" borderId="1" xfId="0" applyNumberFormat="1" applyBorder="1" applyAlignment="1">
      <alignment horizontal="center"/>
    </xf>
    <xf numFmtId="0" fontId="9" fillId="0" borderId="1" xfId="0" applyFont="1" applyBorder="1" applyAlignment="1">
      <alignment horizontal="center" vertical="center"/>
    </xf>
    <xf numFmtId="0" fontId="11" fillId="0" borderId="1" xfId="0" applyFont="1" applyBorder="1" applyAlignment="1">
      <alignment wrapText="1"/>
    </xf>
    <xf numFmtId="4" fontId="9" fillId="0" borderId="1" xfId="0" applyNumberFormat="1" applyFont="1" applyBorder="1"/>
    <xf numFmtId="164" fontId="12" fillId="0" borderId="1" xfId="1" applyNumberFormat="1"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wrapText="1"/>
    </xf>
    <xf numFmtId="44" fontId="13" fillId="0" borderId="1" xfId="1" applyFont="1" applyBorder="1" applyAlignment="1">
      <alignment vertical="center"/>
    </xf>
    <xf numFmtId="3" fontId="4" fillId="3" borderId="2" xfId="0" applyNumberFormat="1"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0" borderId="4" xfId="0" applyFont="1" applyBorder="1" applyAlignment="1">
      <alignment horizontal="center" vertical="center"/>
    </xf>
    <xf numFmtId="0" fontId="0" fillId="0" borderId="5" xfId="0" applyBorder="1" applyAlignment="1">
      <alignment horizontal="center"/>
    </xf>
    <xf numFmtId="1" fontId="0" fillId="0" borderId="5" xfId="0" applyNumberFormat="1" applyBorder="1" applyAlignment="1">
      <alignment horizontal="center"/>
    </xf>
    <xf numFmtId="0" fontId="0" fillId="0" borderId="4" xfId="0" applyBorder="1" applyAlignment="1">
      <alignment horizontal="center" vertical="center"/>
    </xf>
    <xf numFmtId="0" fontId="0" fillId="0" borderId="7" xfId="0" applyBorder="1" applyAlignment="1">
      <alignment horizontal="center" vertical="center"/>
    </xf>
    <xf numFmtId="3" fontId="0" fillId="0" borderId="8" xfId="0" applyNumberFormat="1" applyBorder="1" applyAlignment="1">
      <alignment horizontal="center"/>
    </xf>
    <xf numFmtId="0" fontId="0" fillId="0" borderId="8" xfId="0" applyBorder="1"/>
    <xf numFmtId="0" fontId="2" fillId="0" borderId="18" xfId="0" applyFont="1" applyBorder="1"/>
    <xf numFmtId="0" fontId="0" fillId="0" borderId="19" xfId="0" applyBorder="1" applyAlignment="1">
      <alignment horizontal="center"/>
    </xf>
    <xf numFmtId="0" fontId="0" fillId="0" borderId="19" xfId="0" applyBorder="1"/>
    <xf numFmtId="4" fontId="2" fillId="0" borderId="20" xfId="0" applyNumberFormat="1" applyFont="1" applyBorder="1"/>
    <xf numFmtId="0" fontId="2" fillId="0" borderId="1" xfId="0" applyFont="1" applyBorder="1" applyAlignment="1">
      <alignment horizontal="center"/>
    </xf>
    <xf numFmtId="1" fontId="2" fillId="0" borderId="1" xfId="0" applyNumberFormat="1" applyFont="1" applyBorder="1" applyAlignment="1">
      <alignment horizontal="center"/>
    </xf>
    <xf numFmtId="0" fontId="3" fillId="2" borderId="0" xfId="0" applyFont="1" applyFill="1" applyAlignment="1">
      <alignment horizontal="center"/>
    </xf>
    <xf numFmtId="0" fontId="0" fillId="5" borderId="11" xfId="0" applyFill="1" applyBorder="1" applyAlignment="1">
      <alignment horizontal="center"/>
    </xf>
    <xf numFmtId="0" fontId="0" fillId="5" borderId="10" xfId="0" applyFill="1" applyBorder="1" applyAlignment="1">
      <alignment horizontal="center"/>
    </xf>
    <xf numFmtId="0" fontId="0" fillId="5" borderId="13" xfId="0" applyFill="1" applyBorder="1" applyAlignment="1">
      <alignment horizontal="center"/>
    </xf>
    <xf numFmtId="0" fontId="0" fillId="5" borderId="12" xfId="0" applyFill="1" applyBorder="1" applyAlignment="1">
      <alignment horizontal="center"/>
    </xf>
    <xf numFmtId="0" fontId="0" fillId="5" borderId="9" xfId="0" applyFill="1" applyBorder="1" applyAlignment="1">
      <alignment horizontal="center"/>
    </xf>
    <xf numFmtId="0" fontId="0" fillId="5" borderId="14" xfId="0" applyFill="1" applyBorder="1" applyAlignment="1">
      <alignment horizontal="center"/>
    </xf>
    <xf numFmtId="0" fontId="0" fillId="5" borderId="15" xfId="0" applyFill="1" applyBorder="1" applyAlignment="1">
      <alignment horizontal="center"/>
    </xf>
    <xf numFmtId="0" fontId="0" fillId="5" borderId="16" xfId="0" applyFill="1" applyBorder="1" applyAlignment="1">
      <alignment horizontal="center"/>
    </xf>
    <xf numFmtId="0" fontId="0" fillId="5" borderId="17" xfId="0" applyFill="1" applyBorder="1" applyAlignment="1">
      <alignment horizontal="center"/>
    </xf>
    <xf numFmtId="0" fontId="0" fillId="0" borderId="0" xfId="0" applyBorder="1"/>
    <xf numFmtId="0" fontId="7" fillId="0" borderId="0" xfId="0" applyFont="1" applyBorder="1"/>
    <xf numFmtId="0" fontId="0" fillId="0" borderId="0" xfId="0" applyBorder="1" applyAlignment="1">
      <alignment horizontal="left" vertical="center"/>
    </xf>
    <xf numFmtId="0" fontId="20" fillId="0" borderId="0" xfId="0" applyFont="1"/>
    <xf numFmtId="0" fontId="21" fillId="0" borderId="0" xfId="0" applyFont="1" applyAlignment="1">
      <alignment horizontal="left"/>
    </xf>
  </cellXfs>
  <cellStyles count="105">
    <cellStyle name="Hipervínculo 2" xfId="58" xr:uid="{028605BA-BB5E-4891-B4E5-7966E54C7C84}"/>
    <cellStyle name="Hipervínculo 3" xfId="67" xr:uid="{D9508C5D-67EF-4091-9950-79BA7190D59B}"/>
    <cellStyle name="Millares [0] 2" xfId="20" xr:uid="{EB264D36-BEED-4A17-B0B9-937043DF59BA}"/>
    <cellStyle name="Millares [0] 2 2" xfId="86" xr:uid="{84C6858D-2B7C-47DF-9E89-67F111C60093}"/>
    <cellStyle name="Millares [0] 3" xfId="13" xr:uid="{71170FC8-DC68-49E0-9DEE-59D4ECC37748}"/>
    <cellStyle name="Millares [0] 4" xfId="84" xr:uid="{42720D32-FFDA-4CA0-A27B-F3361C31D9A3}"/>
    <cellStyle name="Millares 10" xfId="76" xr:uid="{305DA3D6-CB2C-4B19-8721-3EA4730087FD}"/>
    <cellStyle name="Millares 11" xfId="80" xr:uid="{7DA76F4B-687B-41CA-A40A-BDEB9A300D33}"/>
    <cellStyle name="Millares 12" xfId="91" xr:uid="{FD7BF68C-6FF5-4399-A080-B657B383A80B}"/>
    <cellStyle name="Millares 13" xfId="100" xr:uid="{D2C04BAA-EBBD-4C25-90EA-85E09AC8C207}"/>
    <cellStyle name="Millares 14" xfId="102" xr:uid="{EA570175-2794-4858-A33D-F595C972E75A}"/>
    <cellStyle name="Millares 15" xfId="90" xr:uid="{BE32113C-4D0F-44D6-B4AA-EC0367030748}"/>
    <cellStyle name="Millares 16" xfId="3" xr:uid="{2AE22F7F-816A-4A47-9F68-A1A315E60CDF}"/>
    <cellStyle name="Millares 2" xfId="24" xr:uid="{69C917E9-A8F3-4222-9198-2457B6482BDE}"/>
    <cellStyle name="Millares 2 2 2" xfId="34" xr:uid="{7B9417AA-AC8E-4C3F-BFE4-42BA8D9FC844}"/>
    <cellStyle name="Millares 3" xfId="30" xr:uid="{A1B722CB-E319-4BB5-AA64-AC15FECCFEDF}"/>
    <cellStyle name="Millares 3 2 2" xfId="60" xr:uid="{39FA937E-DFAA-42B4-9743-6429CDBB86CC}"/>
    <cellStyle name="Millares 4" xfId="51" xr:uid="{1189A65F-FF33-4B9C-A800-3B9F98985E1B}"/>
    <cellStyle name="Millares 4 2" xfId="32" xr:uid="{2972B78F-ABF1-4FD9-8FA1-4EC04C9388B5}"/>
    <cellStyle name="Millares 4 2 2" xfId="37" xr:uid="{C863F582-4FF5-4AA1-AAD8-C191DBBAA73A}"/>
    <cellStyle name="Millares 4 2 3" xfId="41" xr:uid="{C2B2DB30-D914-462D-A634-BDBD7C66A557}"/>
    <cellStyle name="Millares 4 3" xfId="93" xr:uid="{042F374B-4AAF-4E6D-9209-3CA3FA28412D}"/>
    <cellStyle name="Millares 5" xfId="64" xr:uid="{AA4ADE40-74C6-4D07-86D8-AAB636B4EC82}"/>
    <cellStyle name="Millares 5 2" xfId="96" xr:uid="{AECA83AC-BFBB-4D91-9481-25C659762E90}"/>
    <cellStyle name="Millares 6" xfId="73" xr:uid="{1A57691A-A9F8-44C8-B5BA-447CF783B19F}"/>
    <cellStyle name="Millares 7" xfId="48" xr:uid="{A1E5E893-2D44-47E4-B036-7F88C19338A2}"/>
    <cellStyle name="Millares 8" xfId="79" xr:uid="{50F120C2-98AB-42D2-BD24-21977D8CB570}"/>
    <cellStyle name="Millares 9" xfId="77" xr:uid="{6B9C431B-B9A1-45F8-95CD-922122403036}"/>
    <cellStyle name="Moneda" xfId="1" builtinId="4"/>
    <cellStyle name="Moneda [0] 2" xfId="21" xr:uid="{11FBB6C0-04C8-4451-9F51-A542DED11200}"/>
    <cellStyle name="Moneda [0] 3" xfId="23" xr:uid="{BE12AF34-B600-4F15-8ACA-2633555718C3}"/>
    <cellStyle name="Moneda [0] 3 2" xfId="28" xr:uid="{8E2A9DA2-DA52-4B89-A29B-93552DCB4665}"/>
    <cellStyle name="Moneda [0] 3 2 2" xfId="89" xr:uid="{8FFAA204-18D8-47A5-A365-0DB9F6B4C57A}"/>
    <cellStyle name="Moneda [0] 3 3" xfId="57" xr:uid="{9F582B38-DD31-4D41-B4CE-58FCA752D6FA}"/>
    <cellStyle name="Moneda [0] 4" xfId="26" xr:uid="{5480C57F-3F70-47CF-8CE6-159CA3652479}"/>
    <cellStyle name="Moneda [0] 4 2" xfId="88" xr:uid="{36342291-674D-4EF9-B5C0-A5A2B9DAC079}"/>
    <cellStyle name="Moneda [0] 5" xfId="50" xr:uid="{D46A89EC-F79F-4F10-AAC7-CF95F56AF875}"/>
    <cellStyle name="Moneda [0] 5 2" xfId="92" xr:uid="{5420E664-075D-4A79-B42B-03A29460AF6E}"/>
    <cellStyle name="Moneda [0] 6" xfId="56" xr:uid="{A581FE7A-1F32-40A9-AD9C-9BDB06F58787}"/>
    <cellStyle name="Moneda [0] 6 2" xfId="65" xr:uid="{B649493C-DB38-4C45-B8F7-18E80A2ABF9F}"/>
    <cellStyle name="Moneda [0] 6 2 2" xfId="97" xr:uid="{82B68206-C110-448E-BE38-1FFFE3DD8DAD}"/>
    <cellStyle name="Moneda [0] 6 3" xfId="95" xr:uid="{883B9AB6-C3D9-44CB-A18B-1AF4F8731DD0}"/>
    <cellStyle name="Moneda [0] 7" xfId="6" xr:uid="{D1E52F83-4D07-4CCA-B459-1D2DEC6DDA05}"/>
    <cellStyle name="Moneda [0] 7 2" xfId="7" xr:uid="{00DF5CCE-EC67-4D98-9C6A-A19803A2CA27}"/>
    <cellStyle name="Moneda [0] 7 3" xfId="66" xr:uid="{0AF5E74C-71DB-4AFD-857F-31BCDCEC57CF}"/>
    <cellStyle name="Moneda [0] 7 4" xfId="98" xr:uid="{5D169D21-292F-41B9-8635-20B4667FD2F4}"/>
    <cellStyle name="Moneda [0] 8" xfId="11" xr:uid="{8D44972B-297B-40B2-9A37-A348BA86B402}"/>
    <cellStyle name="Moneda 10" xfId="81" xr:uid="{1B7F1577-8053-45C1-AA21-C8D65DDB3693}"/>
    <cellStyle name="Moneda 10 2" xfId="70" xr:uid="{90ECF82A-B02F-4CC7-A92A-C49817A00C77}"/>
    <cellStyle name="Moneda 11" xfId="82" xr:uid="{5DD00593-EE3F-43ED-B7F0-A5CD1BAB9E4C}"/>
    <cellStyle name="Moneda 12" xfId="83" xr:uid="{2D9C981A-6CFE-416D-8D3D-A9DB08BF9C14}"/>
    <cellStyle name="Moneda 13" xfId="101" xr:uid="{54512FF9-2D90-4DEB-AFCA-6966514C4051}"/>
    <cellStyle name="Moneda 14" xfId="103" xr:uid="{91A52D8C-BE8D-4B4A-8823-133DC163AA6B}"/>
    <cellStyle name="Moneda 15" xfId="104" xr:uid="{9DA0478D-1923-4BE6-8C09-491B846DA5A5}"/>
    <cellStyle name="Moneda 16" xfId="4" xr:uid="{23A33222-743E-4A00-B2C5-B77B5AA3B329}"/>
    <cellStyle name="Moneda 2" xfId="35" xr:uid="{F813B741-9622-4A05-9F6E-A1476939051C}"/>
    <cellStyle name="Moneda 3" xfId="18" xr:uid="{50A182D4-3100-4514-BC0E-3E1B65F79260}"/>
    <cellStyle name="Moneda 3 2" xfId="33" xr:uid="{7C91690A-BD2E-47A8-84A9-03EF2CD828ED}"/>
    <cellStyle name="Moneda 3 3" xfId="85" xr:uid="{6C149B02-8631-40EC-B548-7F27820D135E}"/>
    <cellStyle name="Moneda 4" xfId="53" xr:uid="{B8D50741-A49C-4D00-9D8F-FF47466D90E0}"/>
    <cellStyle name="Moneda 4 2" xfId="94" xr:uid="{D60E4E72-EF3B-485C-9799-1EFEFF7D1940}"/>
    <cellStyle name="Moneda 5" xfId="22" xr:uid="{ED1145A0-F363-416E-9581-76093F72F822}"/>
    <cellStyle name="Moneda 5 2" xfId="87" xr:uid="{F97A5A4F-CF44-4879-AB8F-E8482B682D71}"/>
    <cellStyle name="Moneda 6" xfId="68" xr:uid="{F69F1BAE-BDA7-4FEF-80D8-C6FF72A0E3AB}"/>
    <cellStyle name="Moneda 6 2" xfId="99" xr:uid="{6B663343-1FD4-45E6-9BE1-353B8A8B3633}"/>
    <cellStyle name="Moneda 7" xfId="10" xr:uid="{2E8470A3-4B82-4A1F-8EA3-2EEA7B0BDD23}"/>
    <cellStyle name="Moneda 8" xfId="71" xr:uid="{FDAAB29C-0DD1-4AAF-82BD-A207993CB706}"/>
    <cellStyle name="Moneda 9" xfId="78" xr:uid="{3A31DC79-9B86-4C07-AEFB-212EB46C1C0C}"/>
    <cellStyle name="Normal" xfId="0" builtinId="0"/>
    <cellStyle name="Normal 10" xfId="52" xr:uid="{3665B733-3034-404A-B088-09F49D7FA4E6}"/>
    <cellStyle name="Normal 100 6" xfId="55" xr:uid="{CA7A02D6-BC47-4DE4-9DD4-AFDF271A1155}"/>
    <cellStyle name="Normal 102" xfId="15" xr:uid="{9A5DC31D-7736-4230-AB5E-8D2E392F48A5}"/>
    <cellStyle name="Normal 11" xfId="61" xr:uid="{136B07C1-A884-41BE-A7B1-98197D11918B}"/>
    <cellStyle name="Normal 12" xfId="5" xr:uid="{E99F09AD-3F54-465A-83D0-D444CFBD659A}"/>
    <cellStyle name="Normal 13" xfId="72" xr:uid="{8A603F9B-9A18-4D99-919F-A8D9D6AA5BFE}"/>
    <cellStyle name="Normal 14" xfId="9" xr:uid="{E0964EB2-B08C-4258-8273-4D762B212E93}"/>
    <cellStyle name="Normal 2" xfId="8" xr:uid="{7A24C430-F9BE-40EC-8146-1BCA15B39779}"/>
    <cellStyle name="Normal 2 2" xfId="2" xr:uid="{D5B8501B-9580-4766-B71E-665462411CC5}"/>
    <cellStyle name="Normal 2 2 2 2" xfId="44" xr:uid="{576EC983-56BB-4D32-B826-9EF407E02986}"/>
    <cellStyle name="Normal 3" xfId="16" xr:uid="{95B2F39C-60A0-4C4E-A10D-D19A4CAD3238}"/>
    <cellStyle name="Normal 3 2" xfId="14" xr:uid="{6C2F9CAF-D065-45BC-A8DB-C239B8B94E2D}"/>
    <cellStyle name="Normal 3 2 2" xfId="46" xr:uid="{D449F687-0F52-4F41-A620-6FF9FAAFB61C}"/>
    <cellStyle name="Normal 3 4" xfId="69" xr:uid="{1C67F919-1020-4540-A09E-4980B5AE4FC2}"/>
    <cellStyle name="Normal 3 5" xfId="47" xr:uid="{9BF66E3D-94B8-47B9-9400-96151C59DE85}"/>
    <cellStyle name="Normal 4" xfId="19" xr:uid="{4A4FAF03-7B60-4CF8-95B3-B30B3111BFDA}"/>
    <cellStyle name="Normal 4 2 2" xfId="42" xr:uid="{34B32E20-6327-4CE8-9056-6CE8623BAEAE}"/>
    <cellStyle name="Normal 5" xfId="39" xr:uid="{9A40C50A-CC86-4987-992C-A574617DA9D5}"/>
    <cellStyle name="Normal 5 2" xfId="62" xr:uid="{B0EDF3C9-D997-4902-8DD2-1323BB83E4BE}"/>
    <cellStyle name="Normal 6" xfId="49" xr:uid="{EBC0604B-6218-430E-9B0D-3660B2FC8819}"/>
    <cellStyle name="Normal 6 2" xfId="54" xr:uid="{B933F8A4-57A3-4F38-ACA7-3250409B6134}"/>
    <cellStyle name="Normal 6 2 2" xfId="29" xr:uid="{EB85C185-12FA-45C3-856F-C95D9F47A152}"/>
    <cellStyle name="Normal 6 2 2 2" xfId="36" xr:uid="{A57B611A-3078-49D3-9EF0-546CF9CC998C}"/>
    <cellStyle name="Normal 6 2 2 3" xfId="40" xr:uid="{09FF0286-FBE9-43F3-9E4F-7282DA9CC358}"/>
    <cellStyle name="Normal 7" xfId="27" xr:uid="{14D352B6-96DB-4BD2-9088-AF258362E65B}"/>
    <cellStyle name="Normal 8" xfId="38" xr:uid="{F2B53CF7-3B0D-4429-BF55-8A04865672E2}"/>
    <cellStyle name="Normal 9" xfId="25" xr:uid="{8C67F82C-6CAD-4EC0-8A5A-9A907DD608B7}"/>
    <cellStyle name="Porcentaje 2" xfId="17" xr:uid="{8B6BADF5-C70A-4510-92D7-F6DB6BA100AC}"/>
    <cellStyle name="Porcentaje 2 2" xfId="45" xr:uid="{5A93E266-E97F-4D28-9682-4FDD560CB1D8}"/>
    <cellStyle name="Porcentaje 2 3" xfId="59" xr:uid="{5F5C60FB-C059-47DC-803F-F8E8EACBBEB4}"/>
    <cellStyle name="Porcentaje 3" xfId="43" xr:uid="{286C91E3-46B6-423A-B2FF-9A9F1EC822D4}"/>
    <cellStyle name="Porcentaje 3 2" xfId="63" xr:uid="{0E95A677-DC2E-435F-9231-74EE1878955B}"/>
    <cellStyle name="Porcentaje 4" xfId="74" xr:uid="{907ECDE8-723C-4185-80BF-A541742CA5FF}"/>
    <cellStyle name="Porcentaje 5" xfId="12" xr:uid="{D01363CD-F141-437B-A1DE-3F0116F79B7D}"/>
    <cellStyle name="Porcentual 2" xfId="31" xr:uid="{431DCD8E-B1DE-438F-BEE7-A2E5379907B5}"/>
    <cellStyle name="Porcentual 2 2" xfId="75" xr:uid="{24E5B389-38FE-43CE-A841-774447F20C66}"/>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28</xdr:row>
      <xdr:rowOff>63500</xdr:rowOff>
    </xdr:from>
    <xdr:to>
      <xdr:col>3</xdr:col>
      <xdr:colOff>108179</xdr:colOff>
      <xdr:row>31</xdr:row>
      <xdr:rowOff>127032</xdr:rowOff>
    </xdr:to>
    <xdr:pic>
      <xdr:nvPicPr>
        <xdr:cNvPr id="2" name="Imagen 1">
          <a:extLst>
            <a:ext uri="{FF2B5EF4-FFF2-40B4-BE49-F238E27FC236}">
              <a16:creationId xmlns:a16="http://schemas.microsoft.com/office/drawing/2014/main" id="{32EF1AC6-EA35-DCBC-484C-39C25B396B92}"/>
            </a:ext>
          </a:extLst>
        </xdr:cNvPr>
        <xdr:cNvPicPr>
          <a:picLocks noChangeAspect="1"/>
        </xdr:cNvPicPr>
      </xdr:nvPicPr>
      <xdr:blipFill>
        <a:blip xmlns:r="http://schemas.openxmlformats.org/officeDocument/2006/relationships" r:embed="rId1"/>
        <a:stretch>
          <a:fillRect/>
        </a:stretch>
      </xdr:blipFill>
      <xdr:spPr>
        <a:xfrm>
          <a:off x="0" y="5619750"/>
          <a:ext cx="4464279" cy="615982"/>
        </a:xfrm>
        <a:prstGeom prst="rect">
          <a:avLst/>
        </a:prstGeom>
      </xdr:spPr>
    </xdr:pic>
    <xdr:clientData/>
  </xdr:twoCellAnchor>
  <xdr:twoCellAnchor editAs="oneCell">
    <xdr:from>
      <xdr:col>0</xdr:col>
      <xdr:colOff>0</xdr:colOff>
      <xdr:row>34</xdr:row>
      <xdr:rowOff>101600</xdr:rowOff>
    </xdr:from>
    <xdr:to>
      <xdr:col>3</xdr:col>
      <xdr:colOff>25625</xdr:colOff>
      <xdr:row>36</xdr:row>
      <xdr:rowOff>101619</xdr:rowOff>
    </xdr:to>
    <xdr:pic>
      <xdr:nvPicPr>
        <xdr:cNvPr id="3" name="Imagen 2">
          <a:extLst>
            <a:ext uri="{FF2B5EF4-FFF2-40B4-BE49-F238E27FC236}">
              <a16:creationId xmlns:a16="http://schemas.microsoft.com/office/drawing/2014/main" id="{E12B72C9-1625-E427-4A01-E5AEA1BFD3B5}"/>
            </a:ext>
          </a:extLst>
        </xdr:cNvPr>
        <xdr:cNvPicPr>
          <a:picLocks noChangeAspect="1"/>
        </xdr:cNvPicPr>
      </xdr:nvPicPr>
      <xdr:blipFill>
        <a:blip xmlns:r="http://schemas.openxmlformats.org/officeDocument/2006/relationships" r:embed="rId2"/>
        <a:stretch>
          <a:fillRect/>
        </a:stretch>
      </xdr:blipFill>
      <xdr:spPr>
        <a:xfrm>
          <a:off x="0" y="6762750"/>
          <a:ext cx="4381725" cy="368319"/>
        </a:xfrm>
        <a:prstGeom prst="rect">
          <a:avLst/>
        </a:prstGeom>
      </xdr:spPr>
    </xdr:pic>
    <xdr:clientData/>
  </xdr:twoCellAnchor>
  <xdr:twoCellAnchor editAs="oneCell">
    <xdr:from>
      <xdr:col>0</xdr:col>
      <xdr:colOff>0</xdr:colOff>
      <xdr:row>40</xdr:row>
      <xdr:rowOff>63500</xdr:rowOff>
    </xdr:from>
    <xdr:to>
      <xdr:col>3</xdr:col>
      <xdr:colOff>203434</xdr:colOff>
      <xdr:row>46</xdr:row>
      <xdr:rowOff>146111</xdr:rowOff>
    </xdr:to>
    <xdr:pic>
      <xdr:nvPicPr>
        <xdr:cNvPr id="4" name="Imagen 3">
          <a:extLst>
            <a:ext uri="{FF2B5EF4-FFF2-40B4-BE49-F238E27FC236}">
              <a16:creationId xmlns:a16="http://schemas.microsoft.com/office/drawing/2014/main" id="{6340DE26-16A5-7369-75DE-F4CE361F97A4}"/>
            </a:ext>
          </a:extLst>
        </xdr:cNvPr>
        <xdr:cNvPicPr>
          <a:picLocks noChangeAspect="1"/>
        </xdr:cNvPicPr>
      </xdr:nvPicPr>
      <xdr:blipFill>
        <a:blip xmlns:r="http://schemas.openxmlformats.org/officeDocument/2006/relationships" r:embed="rId3"/>
        <a:stretch>
          <a:fillRect/>
        </a:stretch>
      </xdr:blipFill>
      <xdr:spPr>
        <a:xfrm>
          <a:off x="0" y="7829550"/>
          <a:ext cx="4559534" cy="1187511"/>
        </a:xfrm>
        <a:prstGeom prst="rect">
          <a:avLst/>
        </a:prstGeom>
      </xdr:spPr>
    </xdr:pic>
    <xdr:clientData/>
  </xdr:twoCellAnchor>
  <xdr:twoCellAnchor editAs="oneCell">
    <xdr:from>
      <xdr:col>0</xdr:col>
      <xdr:colOff>0</xdr:colOff>
      <xdr:row>51</xdr:row>
      <xdr:rowOff>12700</xdr:rowOff>
    </xdr:from>
    <xdr:to>
      <xdr:col>3</xdr:col>
      <xdr:colOff>120880</xdr:colOff>
      <xdr:row>54</xdr:row>
      <xdr:rowOff>127034</xdr:rowOff>
    </xdr:to>
    <xdr:pic>
      <xdr:nvPicPr>
        <xdr:cNvPr id="5" name="Imagen 4">
          <a:extLst>
            <a:ext uri="{FF2B5EF4-FFF2-40B4-BE49-F238E27FC236}">
              <a16:creationId xmlns:a16="http://schemas.microsoft.com/office/drawing/2014/main" id="{C3EA0671-E25E-EF0F-AAC5-52927BC71022}"/>
            </a:ext>
          </a:extLst>
        </xdr:cNvPr>
        <xdr:cNvPicPr>
          <a:picLocks noChangeAspect="1"/>
        </xdr:cNvPicPr>
      </xdr:nvPicPr>
      <xdr:blipFill>
        <a:blip xmlns:r="http://schemas.openxmlformats.org/officeDocument/2006/relationships" r:embed="rId4"/>
        <a:stretch>
          <a:fillRect/>
        </a:stretch>
      </xdr:blipFill>
      <xdr:spPr>
        <a:xfrm>
          <a:off x="0" y="9804400"/>
          <a:ext cx="4476980" cy="66678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63C7E-D6C2-4371-BF34-B7B560EAD516}">
  <dimension ref="A3:O50"/>
  <sheetViews>
    <sheetView showGridLines="0" tabSelected="1" zoomScaleNormal="100" workbookViewId="0">
      <selection activeCell="B17" sqref="B17:C17"/>
    </sheetView>
  </sheetViews>
  <sheetFormatPr baseColWidth="10" defaultColWidth="11.453125" defaultRowHeight="14.5" x14ac:dyDescent="0.35"/>
  <cols>
    <col min="2" max="2" width="15.81640625" style="1" customWidth="1"/>
    <col min="3" max="3" width="35.08984375" bestFit="1" customWidth="1"/>
    <col min="4" max="4" width="53.1796875" customWidth="1"/>
    <col min="5" max="5" width="24.54296875" customWidth="1"/>
    <col min="6" max="6" width="24.54296875" style="1" customWidth="1"/>
    <col min="7" max="8" width="21.453125" style="1" customWidth="1"/>
    <col min="9" max="9" width="27.54296875" style="1" bestFit="1" customWidth="1"/>
    <col min="10" max="10" width="29.7265625" style="1" customWidth="1"/>
    <col min="11" max="11" width="27.7265625" style="1" bestFit="1" customWidth="1"/>
    <col min="12" max="13" width="27.7265625" style="1" customWidth="1"/>
    <col min="14" max="14" width="19.26953125" style="1" customWidth="1"/>
    <col min="15" max="15" width="19.453125" style="1" customWidth="1"/>
  </cols>
  <sheetData>
    <row r="3" spans="1:15" x14ac:dyDescent="0.35">
      <c r="A3" s="2" t="s">
        <v>0</v>
      </c>
    </row>
    <row r="4" spans="1:15" x14ac:dyDescent="0.35">
      <c r="A4" s="2" t="s">
        <v>7</v>
      </c>
    </row>
    <row r="6" spans="1:15" ht="15" thickBot="1" x14ac:dyDescent="0.4"/>
    <row r="7" spans="1:15" ht="15" thickBot="1" x14ac:dyDescent="0.4">
      <c r="A7" s="54" t="s">
        <v>1</v>
      </c>
      <c r="B7" s="55"/>
      <c r="C7" s="56"/>
      <c r="D7" s="57">
        <v>12047461471.469999</v>
      </c>
    </row>
    <row r="9" spans="1:15" ht="15" thickBot="1" x14ac:dyDescent="0.4">
      <c r="G9" s="60" t="s">
        <v>8</v>
      </c>
      <c r="H9" s="60"/>
      <c r="I9" s="60"/>
      <c r="J9" s="60"/>
      <c r="K9" s="60"/>
      <c r="L9" s="60"/>
      <c r="M9" s="60"/>
      <c r="N9" s="60"/>
    </row>
    <row r="10" spans="1:15" ht="29" x14ac:dyDescent="0.35">
      <c r="A10" s="42" t="s">
        <v>9</v>
      </c>
      <c r="B10" s="43" t="s">
        <v>2</v>
      </c>
      <c r="C10" s="44" t="s">
        <v>3</v>
      </c>
      <c r="D10" s="45" t="s">
        <v>27</v>
      </c>
      <c r="E10" s="44" t="s">
        <v>34</v>
      </c>
      <c r="F10" s="45" t="s">
        <v>4</v>
      </c>
      <c r="G10" s="44" t="s">
        <v>35</v>
      </c>
      <c r="H10" s="45" t="s">
        <v>5</v>
      </c>
      <c r="I10" s="44" t="s">
        <v>38</v>
      </c>
      <c r="J10" s="45" t="s">
        <v>6</v>
      </c>
      <c r="K10" s="44" t="s">
        <v>40</v>
      </c>
      <c r="L10" s="44" t="s">
        <v>33</v>
      </c>
      <c r="M10" s="45" t="s">
        <v>39</v>
      </c>
      <c r="N10" s="46" t="s">
        <v>41</v>
      </c>
      <c r="O10"/>
    </row>
    <row r="11" spans="1:15" x14ac:dyDescent="0.35">
      <c r="A11" s="47">
        <v>1</v>
      </c>
      <c r="B11" s="30">
        <v>86043229</v>
      </c>
      <c r="C11" s="31" t="s">
        <v>18</v>
      </c>
      <c r="D11" s="9">
        <f>+COUNT('proponente 1'!D8:D11)</f>
        <v>4</v>
      </c>
      <c r="E11" s="34">
        <f>60*((0.3*D11/4)+(0.7*'proponente 1'!D12/PONDERABLES!$D$7))</f>
        <v>96.215667046829168</v>
      </c>
      <c r="F11" s="58">
        <f>+IF(E11&gt;60,60,E11)</f>
        <v>60</v>
      </c>
      <c r="G11" s="28">
        <v>1</v>
      </c>
      <c r="H11" s="58">
        <f>20*(G11/G11)</f>
        <v>20</v>
      </c>
      <c r="I11" s="28">
        <v>0.75</v>
      </c>
      <c r="J11" s="58">
        <f>+IF(I11&gt;=75%,10,IF(AND(I11&lt;75%,I11&gt;=50%),7,IF(AND(I11&lt;50%,I11&gt;=30%),5,0)))</f>
        <v>10</v>
      </c>
      <c r="K11" s="12">
        <v>11633644916.079998</v>
      </c>
      <c r="L11" s="12">
        <f>10*(1/((1.95-(K11/D7))))</f>
        <v>10.158999940488808</v>
      </c>
      <c r="M11" s="58">
        <f>+IF(L11&gt;10,10,L11)</f>
        <v>10</v>
      </c>
      <c r="N11" s="48">
        <f>+M11+J11+H11+F11</f>
        <v>100</v>
      </c>
      <c r="O11"/>
    </row>
    <row r="12" spans="1:15" x14ac:dyDescent="0.35">
      <c r="A12" s="47">
        <v>2</v>
      </c>
      <c r="B12" s="30"/>
      <c r="C12" s="31" t="s">
        <v>19</v>
      </c>
      <c r="D12" s="9">
        <f>+COUNT('proponente 2.1'!D7:D10)</f>
        <v>3</v>
      </c>
      <c r="E12" s="34">
        <f>60*((0.3*D12/4)+(0.7*'proponente 2.1'!D11/PONDERABLES!$D$7))</f>
        <v>29.994174692534088</v>
      </c>
      <c r="F12" s="59">
        <f>+IF(E12&gt;60,60,E12)</f>
        <v>29.994174692534088</v>
      </c>
      <c r="G12" s="9" t="s">
        <v>49</v>
      </c>
      <c r="H12" s="58">
        <v>0</v>
      </c>
      <c r="I12" s="9" t="s">
        <v>49</v>
      </c>
      <c r="J12" s="58">
        <v>0</v>
      </c>
      <c r="K12" s="12">
        <v>11687217740.02</v>
      </c>
      <c r="L12" s="34">
        <f>10*(1/((1.95-(K12/D7))))</f>
        <v>10.205101677335787</v>
      </c>
      <c r="M12" s="59">
        <f>+IF(L12&gt;10,10,L12)</f>
        <v>10</v>
      </c>
      <c r="N12" s="49">
        <f>+M12+J12+H12+F12</f>
        <v>39.994174692534088</v>
      </c>
      <c r="O12"/>
    </row>
    <row r="13" spans="1:15" ht="15" customHeight="1" x14ac:dyDescent="0.35">
      <c r="A13" s="50" t="s">
        <v>16</v>
      </c>
      <c r="B13" s="11">
        <v>900730100</v>
      </c>
      <c r="C13" s="10" t="s">
        <v>20</v>
      </c>
      <c r="D13" s="61"/>
      <c r="E13" s="62"/>
      <c r="F13" s="62"/>
      <c r="G13" s="62"/>
      <c r="H13" s="62"/>
      <c r="I13" s="62"/>
      <c r="J13" s="62"/>
      <c r="K13" s="62"/>
      <c r="L13" s="62"/>
      <c r="M13" s="62"/>
      <c r="N13" s="63"/>
      <c r="O13"/>
    </row>
    <row r="14" spans="1:15" x14ac:dyDescent="0.35">
      <c r="A14" s="50" t="s">
        <v>17</v>
      </c>
      <c r="B14" s="11">
        <v>900694164</v>
      </c>
      <c r="C14" s="10" t="s">
        <v>21</v>
      </c>
      <c r="D14" s="64"/>
      <c r="E14" s="65"/>
      <c r="F14" s="65"/>
      <c r="G14" s="65"/>
      <c r="H14" s="65"/>
      <c r="I14" s="65"/>
      <c r="J14" s="65"/>
      <c r="K14" s="65"/>
      <c r="L14" s="65"/>
      <c r="M14" s="65"/>
      <c r="N14" s="66"/>
      <c r="O14"/>
    </row>
    <row r="15" spans="1:15" x14ac:dyDescent="0.35">
      <c r="A15" s="47">
        <v>3</v>
      </c>
      <c r="B15" s="30"/>
      <c r="C15" s="31" t="s">
        <v>48</v>
      </c>
      <c r="D15" s="9">
        <f>+COUNT('proponente 3,1'!D8:D10)+COUNT('proponente 3,2'!D6:D8)</f>
        <v>3</v>
      </c>
      <c r="E15" s="34">
        <f>60*((0.3*D15/4)+(0.7*('proponente 3,1'!D11+'proponente 3,2'!D9)/PONDERABLES!$D$7))</f>
        <v>158.80046143566113</v>
      </c>
      <c r="F15" s="58">
        <f>+IF(E15&gt;60,60,E15)</f>
        <v>60</v>
      </c>
      <c r="G15" s="9" t="s">
        <v>49</v>
      </c>
      <c r="H15" s="58">
        <v>0</v>
      </c>
      <c r="I15" s="9" t="s">
        <v>49</v>
      </c>
      <c r="J15" s="58">
        <v>0</v>
      </c>
      <c r="K15" s="12">
        <v>11501921390</v>
      </c>
      <c r="L15" s="34">
        <f>10*(1/((1.95-(K15/D7))))</f>
        <v>10.047397842574558</v>
      </c>
      <c r="M15" s="59">
        <f>+IF(L15&gt;10,10,L15)</f>
        <v>10</v>
      </c>
      <c r="N15" s="49">
        <f>+M15+J15+H15+F15</f>
        <v>70</v>
      </c>
      <c r="O15"/>
    </row>
    <row r="16" spans="1:15" x14ac:dyDescent="0.35">
      <c r="A16" s="50">
        <v>3.1</v>
      </c>
      <c r="B16" s="11">
        <v>804017917</v>
      </c>
      <c r="C16" s="10" t="s">
        <v>25</v>
      </c>
      <c r="D16" s="61"/>
      <c r="E16" s="62"/>
      <c r="F16" s="62"/>
      <c r="G16" s="62"/>
      <c r="H16" s="62"/>
      <c r="I16" s="62"/>
      <c r="J16" s="62"/>
      <c r="K16" s="62"/>
      <c r="L16" s="62"/>
      <c r="M16" s="62"/>
      <c r="N16" s="63"/>
      <c r="O16"/>
    </row>
    <row r="17" spans="1:15" ht="15" thickBot="1" x14ac:dyDescent="0.4">
      <c r="A17" s="51">
        <v>3.2</v>
      </c>
      <c r="B17" s="52">
        <v>804011804</v>
      </c>
      <c r="C17" s="53" t="s">
        <v>26</v>
      </c>
      <c r="D17" s="67"/>
      <c r="E17" s="68"/>
      <c r="F17" s="68"/>
      <c r="G17" s="68"/>
      <c r="H17" s="68"/>
      <c r="I17" s="68"/>
      <c r="J17" s="68"/>
      <c r="K17" s="68"/>
      <c r="L17" s="68"/>
      <c r="M17" s="68"/>
      <c r="N17" s="69"/>
      <c r="O17"/>
    </row>
    <row r="19" spans="1:15" x14ac:dyDescent="0.35">
      <c r="A19" s="2" t="s">
        <v>46</v>
      </c>
    </row>
    <row r="21" spans="1:15" x14ac:dyDescent="0.35">
      <c r="A21" t="s">
        <v>51</v>
      </c>
    </row>
    <row r="22" spans="1:15" x14ac:dyDescent="0.35">
      <c r="A22" t="s">
        <v>50</v>
      </c>
    </row>
    <row r="26" spans="1:15" x14ac:dyDescent="0.35">
      <c r="A26" s="2" t="s">
        <v>47</v>
      </c>
    </row>
    <row r="28" spans="1:15" x14ac:dyDescent="0.35">
      <c r="A28" s="2" t="s">
        <v>4</v>
      </c>
    </row>
    <row r="34" spans="1:4" x14ac:dyDescent="0.35">
      <c r="A34" s="2" t="s">
        <v>36</v>
      </c>
      <c r="D34" s="2"/>
    </row>
    <row r="40" spans="1:4" x14ac:dyDescent="0.35">
      <c r="A40" s="2" t="s">
        <v>37</v>
      </c>
    </row>
    <row r="50" spans="1:1" x14ac:dyDescent="0.35">
      <c r="A50" s="2" t="s">
        <v>39</v>
      </c>
    </row>
  </sheetData>
  <mergeCells count="3">
    <mergeCell ref="G9:N9"/>
    <mergeCell ref="D13:N14"/>
    <mergeCell ref="D16:N17"/>
  </mergeCells>
  <conditionalFormatting sqref="D15">
    <cfRule type="cellIs" dxfId="3" priority="1" operator="equal">
      <formula>"No cumple"</formula>
    </cfRule>
    <cfRule type="cellIs" dxfId="2" priority="2" operator="equal">
      <formula>"cumple"</formula>
    </cfRule>
  </conditionalFormatting>
  <conditionalFormatting sqref="D11:E12 D13">
    <cfRule type="cellIs" dxfId="1" priority="3" operator="equal">
      <formula>"No cumple"</formula>
    </cfRule>
    <cfRule type="cellIs" dxfId="0" priority="4" operator="equal">
      <formula>"cumple"</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2BFBD-1C64-4061-81BB-674AB85BB421}">
  <dimension ref="B1:F12"/>
  <sheetViews>
    <sheetView showGridLines="0" zoomScale="70" zoomScaleNormal="70" workbookViewId="0">
      <selection activeCell="E4" sqref="E4"/>
    </sheetView>
  </sheetViews>
  <sheetFormatPr baseColWidth="10" defaultColWidth="11.453125" defaultRowHeight="14.5" x14ac:dyDescent="0.35"/>
  <cols>
    <col min="3" max="3" width="45.54296875" customWidth="1"/>
    <col min="4" max="4" width="19.7265625" customWidth="1"/>
    <col min="6" max="6" width="2.26953125" style="24" customWidth="1"/>
  </cols>
  <sheetData>
    <row r="1" spans="2:4" x14ac:dyDescent="0.35">
      <c r="B1" s="25"/>
      <c r="C1" s="25"/>
    </row>
    <row r="2" spans="2:4" x14ac:dyDescent="0.35">
      <c r="B2" s="30">
        <v>86043229</v>
      </c>
      <c r="C2" s="31" t="s">
        <v>18</v>
      </c>
    </row>
    <row r="5" spans="2:4" x14ac:dyDescent="0.35">
      <c r="B5" s="2" t="s">
        <v>15</v>
      </c>
    </row>
    <row r="7" spans="2:4" x14ac:dyDescent="0.35">
      <c r="B7" s="3"/>
      <c r="C7" s="3" t="s">
        <v>10</v>
      </c>
      <c r="D7" s="3" t="s">
        <v>11</v>
      </c>
    </row>
    <row r="8" spans="2:4" ht="32.5" x14ac:dyDescent="0.35">
      <c r="B8" s="4">
        <v>1</v>
      </c>
      <c r="C8" s="5" t="s">
        <v>29</v>
      </c>
      <c r="D8" s="29">
        <v>5903927961</v>
      </c>
    </row>
    <row r="9" spans="2:4" ht="32.5" x14ac:dyDescent="0.35">
      <c r="B9" s="4">
        <v>2</v>
      </c>
      <c r="C9" s="5" t="s">
        <v>30</v>
      </c>
      <c r="D9" s="29">
        <v>2845451476</v>
      </c>
    </row>
    <row r="10" spans="2:4" ht="32.5" x14ac:dyDescent="0.35">
      <c r="B10" s="4">
        <v>3</v>
      </c>
      <c r="C10" s="5" t="s">
        <v>31</v>
      </c>
      <c r="D10" s="29">
        <v>7935676293</v>
      </c>
    </row>
    <row r="11" spans="2:4" ht="74.5" x14ac:dyDescent="0.35">
      <c r="B11" s="4">
        <v>4</v>
      </c>
      <c r="C11" s="5" t="s">
        <v>32</v>
      </c>
      <c r="D11" s="33">
        <v>5750664156</v>
      </c>
    </row>
    <row r="12" spans="2:4" x14ac:dyDescent="0.35">
      <c r="B12" s="7"/>
      <c r="C12" s="7"/>
      <c r="D12" s="8">
        <f>+SUM(D8:D11)</f>
        <v>22435719886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F9F3E-0DD4-4465-9C89-FF7B05C44600}">
  <dimension ref="B1:F15"/>
  <sheetViews>
    <sheetView showGridLines="0" workbookViewId="0">
      <selection activeCell="C16" sqref="C15:C16"/>
    </sheetView>
  </sheetViews>
  <sheetFormatPr baseColWidth="10" defaultColWidth="11.453125" defaultRowHeight="14.5" x14ac:dyDescent="0.35"/>
  <cols>
    <col min="2" max="2" width="14.26953125" style="1" customWidth="1"/>
    <col min="3" max="3" width="75.54296875" customWidth="1"/>
    <col min="4" max="4" width="24.453125" customWidth="1"/>
    <col min="5" max="5" width="16.453125" bestFit="1" customWidth="1"/>
    <col min="6" max="6" width="2.26953125" style="24" customWidth="1"/>
  </cols>
  <sheetData>
    <row r="1" spans="2:5" x14ac:dyDescent="0.35">
      <c r="B1" s="26">
        <f>+'proponente 1'!B1</f>
        <v>0</v>
      </c>
      <c r="C1" s="25">
        <f>+'proponente 1'!C1</f>
        <v>0</v>
      </c>
    </row>
    <row r="2" spans="2:5" x14ac:dyDescent="0.35">
      <c r="B2" s="11">
        <v>900730100</v>
      </c>
      <c r="C2" s="10" t="s">
        <v>20</v>
      </c>
    </row>
    <row r="4" spans="2:5" x14ac:dyDescent="0.35">
      <c r="B4" s="27" t="s">
        <v>15</v>
      </c>
    </row>
    <row r="6" spans="2:5" x14ac:dyDescent="0.35">
      <c r="B6" s="3"/>
      <c r="C6" s="3" t="s">
        <v>10</v>
      </c>
      <c r="D6" s="3" t="s">
        <v>11</v>
      </c>
    </row>
    <row r="7" spans="2:5" ht="22" x14ac:dyDescent="0.35">
      <c r="B7" s="4" t="s">
        <v>12</v>
      </c>
      <c r="C7" s="5" t="s">
        <v>42</v>
      </c>
      <c r="D7" s="6">
        <v>1440738321</v>
      </c>
    </row>
    <row r="8" spans="2:5" ht="22" x14ac:dyDescent="0.35">
      <c r="B8" s="4" t="s">
        <v>13</v>
      </c>
      <c r="C8" s="5" t="s">
        <v>43</v>
      </c>
      <c r="D8" s="6">
        <v>1752719202</v>
      </c>
    </row>
    <row r="9" spans="2:5" ht="22" x14ac:dyDescent="0.35">
      <c r="B9" s="4" t="s">
        <v>14</v>
      </c>
      <c r="C9" s="5" t="s">
        <v>44</v>
      </c>
      <c r="D9" s="6">
        <v>1537802813</v>
      </c>
    </row>
    <row r="10" spans="2:5" ht="32.5" x14ac:dyDescent="0.35">
      <c r="B10" s="35" t="s">
        <v>54</v>
      </c>
      <c r="C10" s="36" t="s">
        <v>45</v>
      </c>
      <c r="D10" s="37"/>
      <c r="E10" s="37">
        <v>1745309667</v>
      </c>
    </row>
    <row r="11" spans="2:5" x14ac:dyDescent="0.35">
      <c r="B11" s="3"/>
      <c r="C11" s="7"/>
      <c r="D11" s="8">
        <f>+SUM(D7:D10)</f>
        <v>4731260336</v>
      </c>
    </row>
    <row r="13" spans="2:5" ht="14.5" customHeight="1" x14ac:dyDescent="0.35">
      <c r="B13" s="74" t="s">
        <v>55</v>
      </c>
    </row>
    <row r="14" spans="2:5" ht="14.5" customHeight="1" x14ac:dyDescent="0.35"/>
    <row r="15" spans="2:5" x14ac:dyDescent="0.35">
      <c r="B15" s="32"/>
      <c r="C15" s="32"/>
      <c r="D15" s="3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CE96E-CE92-42A4-8FA2-C1E57DEBCFC9}">
  <dimension ref="B1:F15"/>
  <sheetViews>
    <sheetView showGridLines="0" workbookViewId="0">
      <selection activeCell="B2" sqref="B2:C2"/>
    </sheetView>
  </sheetViews>
  <sheetFormatPr baseColWidth="10" defaultColWidth="11.453125" defaultRowHeight="14.5" x14ac:dyDescent="0.35"/>
  <cols>
    <col min="2" max="2" width="14.26953125" style="1" customWidth="1"/>
    <col min="3" max="3" width="75.54296875" customWidth="1"/>
    <col min="4" max="4" width="24.453125" customWidth="1"/>
    <col min="5" max="5" width="16.453125" bestFit="1" customWidth="1"/>
    <col min="6" max="6" width="2.26953125" style="24" customWidth="1"/>
  </cols>
  <sheetData>
    <row r="1" spans="2:4" x14ac:dyDescent="0.35">
      <c r="B1" s="26">
        <f>+'proponente 1'!B1</f>
        <v>0</v>
      </c>
      <c r="C1" s="25">
        <f>+'proponente 1'!C1</f>
        <v>0</v>
      </c>
    </row>
    <row r="2" spans="2:4" x14ac:dyDescent="0.35">
      <c r="B2" s="11">
        <v>900694164</v>
      </c>
      <c r="C2" s="10" t="s">
        <v>21</v>
      </c>
    </row>
    <row r="5" spans="2:4" x14ac:dyDescent="0.35">
      <c r="B5" s="27" t="s">
        <v>15</v>
      </c>
    </row>
    <row r="7" spans="2:4" x14ac:dyDescent="0.35">
      <c r="B7" s="3"/>
      <c r="C7" s="3" t="s">
        <v>10</v>
      </c>
      <c r="D7" s="3" t="s">
        <v>11</v>
      </c>
    </row>
    <row r="8" spans="2:4" x14ac:dyDescent="0.35">
      <c r="B8" s="4" t="s">
        <v>12</v>
      </c>
      <c r="C8" s="5"/>
      <c r="D8" s="6"/>
    </row>
    <row r="9" spans="2:4" x14ac:dyDescent="0.35">
      <c r="B9" s="4" t="s">
        <v>13</v>
      </c>
      <c r="C9" s="5"/>
      <c r="D9" s="6"/>
    </row>
    <row r="10" spans="2:4" x14ac:dyDescent="0.35">
      <c r="B10" s="4" t="s">
        <v>14</v>
      </c>
      <c r="C10" s="5"/>
      <c r="D10" s="6"/>
    </row>
    <row r="11" spans="2:4" x14ac:dyDescent="0.35">
      <c r="B11" s="4" t="s">
        <v>28</v>
      </c>
      <c r="C11" s="10"/>
      <c r="D11" s="10"/>
    </row>
    <row r="12" spans="2:4" x14ac:dyDescent="0.35">
      <c r="B12" s="3"/>
      <c r="C12" s="7"/>
      <c r="D12" s="8">
        <f>+SUM(D8:D10)</f>
        <v>0</v>
      </c>
    </row>
    <row r="14" spans="2:4" ht="46.5" customHeight="1" x14ac:dyDescent="0.35"/>
    <row r="15" spans="2:4" x14ac:dyDescent="0.35">
      <c r="B15" s="32"/>
      <c r="C15" s="32"/>
      <c r="D15" s="3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59B7C-EF54-4B37-9F2A-DB1C6FC868B0}">
  <dimension ref="B1:G11"/>
  <sheetViews>
    <sheetView showGridLines="0" workbookViewId="0">
      <selection activeCell="B2" sqref="B2:C2"/>
    </sheetView>
  </sheetViews>
  <sheetFormatPr baseColWidth="10" defaultColWidth="11.453125" defaultRowHeight="14.5" x14ac:dyDescent="0.35"/>
  <cols>
    <col min="1" max="2" width="11.453125" style="14"/>
    <col min="3" max="3" width="62" style="14" customWidth="1"/>
    <col min="4" max="4" width="24.453125" style="21" customWidth="1"/>
    <col min="5" max="5" width="19.7265625" style="22" bestFit="1" customWidth="1"/>
    <col min="6" max="6" width="2.26953125" style="24" customWidth="1"/>
    <col min="8" max="16384" width="11.453125" style="14"/>
  </cols>
  <sheetData>
    <row r="1" spans="2:4" x14ac:dyDescent="0.35">
      <c r="B1" s="25">
        <f>+'proponente 2.1'!B1</f>
        <v>0</v>
      </c>
      <c r="C1" s="25">
        <f>+'proponente 2.1'!C1</f>
        <v>0</v>
      </c>
    </row>
    <row r="2" spans="2:4" x14ac:dyDescent="0.35">
      <c r="B2" s="11">
        <v>804017917</v>
      </c>
      <c r="C2" s="10" t="s">
        <v>25</v>
      </c>
    </row>
    <row r="5" spans="2:4" x14ac:dyDescent="0.35">
      <c r="B5" s="17" t="s">
        <v>15</v>
      </c>
    </row>
    <row r="7" spans="2:4" x14ac:dyDescent="0.35">
      <c r="B7" s="13"/>
      <c r="C7" s="13" t="s">
        <v>10</v>
      </c>
      <c r="D7" s="19" t="s">
        <v>11</v>
      </c>
    </row>
    <row r="8" spans="2:4" ht="36.5" x14ac:dyDescent="0.35">
      <c r="B8" s="15">
        <v>1</v>
      </c>
      <c r="C8" s="16" t="s">
        <v>22</v>
      </c>
      <c r="D8" s="38">
        <v>14645338596</v>
      </c>
    </row>
    <row r="9" spans="2:4" ht="24.5" x14ac:dyDescent="0.35">
      <c r="B9" s="15">
        <v>2</v>
      </c>
      <c r="C9" s="16" t="s">
        <v>23</v>
      </c>
      <c r="D9" s="38">
        <v>3040696746.0700002</v>
      </c>
    </row>
    <row r="10" spans="2:4" x14ac:dyDescent="0.35">
      <c r="B10" s="15"/>
      <c r="C10" s="16"/>
      <c r="D10" s="20"/>
    </row>
    <row r="11" spans="2:4" x14ac:dyDescent="0.35">
      <c r="B11" s="18"/>
      <c r="C11" s="18"/>
      <c r="D11" s="23">
        <f>+SUM(D8:D10)</f>
        <v>17686035342.07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6595-72E9-4010-93AF-50C51A38DD66}">
  <dimension ref="A1:H12"/>
  <sheetViews>
    <sheetView showGridLines="0" topLeftCell="B1" workbookViewId="0">
      <selection activeCell="B1" sqref="B1:C1"/>
    </sheetView>
  </sheetViews>
  <sheetFormatPr baseColWidth="10" defaultColWidth="11.453125" defaultRowHeight="14.5" x14ac:dyDescent="0.35"/>
  <cols>
    <col min="1" max="2" width="11.453125" style="14"/>
    <col min="3" max="3" width="62" style="14" customWidth="1"/>
    <col min="4" max="4" width="24.453125" style="21" customWidth="1"/>
    <col min="5" max="5" width="19.7265625" style="22" bestFit="1" customWidth="1"/>
    <col min="6" max="6" width="2.26953125" style="24" customWidth="1"/>
    <col min="7" max="7" width="11.453125" style="70"/>
    <col min="8" max="8" width="20.7265625" style="71" customWidth="1"/>
    <col min="9" max="16384" width="11.453125" style="71"/>
  </cols>
  <sheetData>
    <row r="1" spans="2:8" ht="15" thickBot="1" x14ac:dyDescent="0.4">
      <c r="B1" s="52">
        <v>804011804</v>
      </c>
      <c r="C1" s="53" t="s">
        <v>26</v>
      </c>
    </row>
    <row r="2" spans="2:8" x14ac:dyDescent="0.35">
      <c r="H2" s="72"/>
    </row>
    <row r="3" spans="2:8" x14ac:dyDescent="0.35">
      <c r="B3" s="17" t="s">
        <v>15</v>
      </c>
      <c r="H3" s="72"/>
    </row>
    <row r="5" spans="2:8" x14ac:dyDescent="0.35">
      <c r="B5" s="13"/>
      <c r="C5" s="13" t="s">
        <v>10</v>
      </c>
      <c r="D5" s="19" t="s">
        <v>11</v>
      </c>
    </row>
    <row r="6" spans="2:8" ht="108.5" x14ac:dyDescent="0.35">
      <c r="B6" s="15">
        <v>1</v>
      </c>
      <c r="C6" s="16" t="s">
        <v>24</v>
      </c>
      <c r="D6" s="20">
        <v>23992576823</v>
      </c>
    </row>
    <row r="7" spans="2:8" ht="72.5" x14ac:dyDescent="0.35">
      <c r="B7" s="39">
        <v>2</v>
      </c>
      <c r="C7" s="40" t="s">
        <v>52</v>
      </c>
      <c r="D7" s="41"/>
      <c r="E7" s="41">
        <v>17737512981</v>
      </c>
    </row>
    <row r="8" spans="2:8" x14ac:dyDescent="0.35">
      <c r="B8" s="15"/>
      <c r="C8" s="16"/>
      <c r="D8" s="20"/>
    </row>
    <row r="9" spans="2:8" x14ac:dyDescent="0.35">
      <c r="B9" s="18"/>
      <c r="C9" s="18"/>
      <c r="D9" s="23">
        <f>+SUM(D6:D8)</f>
        <v>23992576823</v>
      </c>
    </row>
    <row r="12" spans="2:8" x14ac:dyDescent="0.35">
      <c r="B12" s="7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PONDERABLES</vt:lpstr>
      <vt:lpstr>proponente 1</vt:lpstr>
      <vt:lpstr>proponente 2.1</vt:lpstr>
      <vt:lpstr>proponente 2.2</vt:lpstr>
      <vt:lpstr>proponente 3,1</vt:lpstr>
      <vt:lpstr>proponente 3,2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Jhonny Elias Ardila Rodriguez</dc:creator>
  <cp:keywords/>
  <dc:description/>
  <cp:lastModifiedBy>Jhonny Elias Ardila Rodriguez</cp:lastModifiedBy>
  <cp:revision/>
  <dcterms:created xsi:type="dcterms:W3CDTF">2025-09-29T17:51:16Z</dcterms:created>
  <dcterms:modified xsi:type="dcterms:W3CDTF">2026-06-05T17:02:43Z</dcterms:modified>
  <cp:category/>
  <cp:contentStatus/>
</cp:coreProperties>
</file>